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Area" localSheetId="0">Лист1!$A$1:$J$111</definedName>
  </definedNames>
  <calcPr calcId="145621"/>
</workbook>
</file>

<file path=xl/calcChain.xml><?xml version="1.0" encoding="utf-8"?>
<calcChain xmlns="http://schemas.openxmlformats.org/spreadsheetml/2006/main">
  <c r="I109" i="1" l="1"/>
  <c r="M108" i="1"/>
  <c r="N104" i="1"/>
  <c r="M104" i="1"/>
  <c r="L100" i="1"/>
  <c r="N100" i="1" s="1"/>
  <c r="K100" i="1"/>
  <c r="J100" i="1"/>
  <c r="I100" i="1"/>
  <c r="N90" i="1"/>
  <c r="L88" i="1"/>
  <c r="L89" i="1" s="1"/>
  <c r="K88" i="1"/>
  <c r="K89" i="1" s="1"/>
  <c r="J88" i="1"/>
  <c r="J89" i="1" s="1"/>
  <c r="I88" i="1"/>
  <c r="K85" i="1"/>
  <c r="J85" i="1"/>
  <c r="I85" i="1"/>
  <c r="H85" i="1"/>
  <c r="L84" i="1"/>
  <c r="L85" i="1" s="1"/>
  <c r="I83" i="1"/>
  <c r="L78" i="1"/>
  <c r="L72" i="1"/>
  <c r="K72" i="1"/>
  <c r="J72" i="1"/>
  <c r="I72" i="1"/>
  <c r="F72" i="1"/>
  <c r="L70" i="1"/>
  <c r="L67" i="1"/>
  <c r="K67" i="1"/>
  <c r="J67" i="1"/>
  <c r="I67" i="1"/>
  <c r="L64" i="1"/>
  <c r="K64" i="1"/>
  <c r="J64" i="1"/>
  <c r="I64" i="1"/>
  <c r="L38" i="1"/>
  <c r="L37" i="1"/>
  <c r="L35" i="1"/>
  <c r="N27" i="1"/>
  <c r="M27" i="1"/>
  <c r="M26" i="1"/>
  <c r="M24" i="1"/>
  <c r="N23" i="1"/>
  <c r="M23" i="1"/>
  <c r="N22" i="1"/>
  <c r="M22" i="1"/>
  <c r="N17" i="1"/>
  <c r="L17" i="1"/>
  <c r="K17" i="1"/>
  <c r="J17" i="1"/>
  <c r="I17" i="1"/>
  <c r="I27" i="1" s="1"/>
  <c r="N16" i="1"/>
  <c r="N15" i="1"/>
  <c r="N14" i="1"/>
  <c r="I11" i="1"/>
  <c r="N12" i="1" s="1"/>
  <c r="N10" i="1"/>
  <c r="J10" i="1"/>
  <c r="K10" i="1" s="1"/>
  <c r="G9" i="1"/>
  <c r="K11" i="1" l="1"/>
  <c r="L10" i="1"/>
  <c r="J11" i="1"/>
  <c r="N24" i="1"/>
  <c r="N11" i="1"/>
  <c r="L11" i="1" l="1"/>
</calcChain>
</file>

<file path=xl/sharedStrings.xml><?xml version="1.0" encoding="utf-8"?>
<sst xmlns="http://schemas.openxmlformats.org/spreadsheetml/2006/main" count="352" uniqueCount="247">
  <si>
    <t>№</t>
  </si>
  <si>
    <t>Показатели</t>
  </si>
  <si>
    <t xml:space="preserve">Субъекты прогнозирования </t>
  </si>
  <si>
    <t>Ед. изм.</t>
  </si>
  <si>
    <t>отчет за 2018 год</t>
  </si>
  <si>
    <t>Итоги за 8 месяцев 2019 года</t>
  </si>
  <si>
    <t xml:space="preserve"> Предварительные итоги за  2019 год</t>
  </si>
  <si>
    <t>Прогноз</t>
  </si>
  <si>
    <t>2020 год</t>
  </si>
  <si>
    <t>2021 год</t>
  </si>
  <si>
    <t>2022 год</t>
  </si>
  <si>
    <t>Демографические показатели</t>
  </si>
  <si>
    <t>1.1.</t>
  </si>
  <si>
    <t>Численность населения (среднегодовая), в том числе</t>
  </si>
  <si>
    <t>Отдел экономики и прогнозирования</t>
  </si>
  <si>
    <t>тыс. чел.</t>
  </si>
  <si>
    <t>1.1.1.</t>
  </si>
  <si>
    <t xml:space="preserve">  в  городском поселении (среднегодовая)</t>
  </si>
  <si>
    <t>1.1.2.</t>
  </si>
  <si>
    <t xml:space="preserve">  в  сельских поселениях (среднегодовая)</t>
  </si>
  <si>
    <t>2.</t>
  </si>
  <si>
    <t>Труд</t>
  </si>
  <si>
    <t>2.1.</t>
  </si>
  <si>
    <t>Фонд оплаты труда работников предприятий, учреждений, учредителем которых является Администрация Заполярного района, в том числе:</t>
  </si>
  <si>
    <t>млн. руб.</t>
  </si>
  <si>
    <t>2.1.1.</t>
  </si>
  <si>
    <t xml:space="preserve"> МП ЗР «Севержилкомсервис»</t>
  </si>
  <si>
    <t>2.1.2.</t>
  </si>
  <si>
    <t xml:space="preserve"> МП ЗР «Северная транспортная  компания»</t>
  </si>
  <si>
    <t>2.1.3.</t>
  </si>
  <si>
    <t xml:space="preserve"> МУП «Амдермасервис»</t>
  </si>
  <si>
    <t>‒</t>
  </si>
  <si>
    <t>2.1.4.</t>
  </si>
  <si>
    <t>МКУ ЗР «Северное»</t>
  </si>
  <si>
    <t>2.2.</t>
  </si>
  <si>
    <t>Среднесписочная численность работников (без внешних совместителей) предприятий и учреждений, учредителем которых является Администрация Заполярного района, в том числе:</t>
  </si>
  <si>
    <t>тыс.чел.</t>
  </si>
  <si>
    <t>2.2.1.</t>
  </si>
  <si>
    <t>2.2.2.</t>
  </si>
  <si>
    <t>2.2.3.</t>
  </si>
  <si>
    <t xml:space="preserve"> МУП  «Амдермасервис»</t>
  </si>
  <si>
    <t>2.2.4.</t>
  </si>
  <si>
    <t>2.3.</t>
  </si>
  <si>
    <t>Среднемесячная номинальная начисленная заработная плата работников , в том числе:</t>
  </si>
  <si>
    <t>рублей</t>
  </si>
  <si>
    <t>2.3.1.</t>
  </si>
  <si>
    <t>2.3.2.</t>
  </si>
  <si>
    <t>2.3.3.</t>
  </si>
  <si>
    <t>2.3.4.</t>
  </si>
  <si>
    <t>3.</t>
  </si>
  <si>
    <t xml:space="preserve">Жилищно-коммунальное хозяйство </t>
  </si>
  <si>
    <t>3.1.</t>
  </si>
  <si>
    <t>Топливо, завозимое коммунальными организациями в сельские поселения НАО, в том числе:</t>
  </si>
  <si>
    <t>3.1.1.</t>
  </si>
  <si>
    <t xml:space="preserve">   уголь</t>
  </si>
  <si>
    <t>т.</t>
  </si>
  <si>
    <t>3.1.2.</t>
  </si>
  <si>
    <t xml:space="preserve">   дизельное топливо</t>
  </si>
  <si>
    <t>2018 взят из отчета</t>
  </si>
  <si>
    <t>3.1.3.</t>
  </si>
  <si>
    <t xml:space="preserve">   дрова</t>
  </si>
  <si>
    <t>куб.м.</t>
  </si>
  <si>
    <t>3.1.4.</t>
  </si>
  <si>
    <t>топливные брикеты</t>
  </si>
  <si>
    <t>3.2.</t>
  </si>
  <si>
    <t>Удельная величина потребления энергетических ресурсов в многоквартирных домах:</t>
  </si>
  <si>
    <t>отчет главы</t>
  </si>
  <si>
    <t>3.2.1.</t>
  </si>
  <si>
    <t xml:space="preserve">электрическая энергия </t>
  </si>
  <si>
    <t>Отдел ЖКХ, энергетики, транспорта и экологии</t>
  </si>
  <si>
    <t>кВат*час на 1 проживающего</t>
  </si>
  <si>
    <t>3.2.2.</t>
  </si>
  <si>
    <t>тепловая энергия</t>
  </si>
  <si>
    <t>Гкал на 1 кв.м.</t>
  </si>
  <si>
    <t>3.2.3.</t>
  </si>
  <si>
    <t>горячая вода</t>
  </si>
  <si>
    <t>куб.м. на 1 проживающего</t>
  </si>
  <si>
    <t>3.2.4.</t>
  </si>
  <si>
    <t>холодная вода</t>
  </si>
  <si>
    <t>3.2.5.</t>
  </si>
  <si>
    <t>природный газ</t>
  </si>
  <si>
    <t>3.3.</t>
  </si>
  <si>
    <t>Удельная величина потребления энергетических ресурсов муниципальными бюджетными учреждениями:</t>
  </si>
  <si>
    <t>3.3.1.</t>
  </si>
  <si>
    <t>кВат*час на 1 чел. населения</t>
  </si>
  <si>
    <t>3.3.2.</t>
  </si>
  <si>
    <t>3.3.3.</t>
  </si>
  <si>
    <t>куб.м. на 1 чел. населения</t>
  </si>
  <si>
    <t>3.3.4.</t>
  </si>
  <si>
    <t>3.3.5.</t>
  </si>
  <si>
    <t>3.4.</t>
  </si>
  <si>
    <t>Протяженность сетей теплоснабжения в двухтрубном исполнении в поселениях НАО, в том числе:</t>
  </si>
  <si>
    <t>км.</t>
  </si>
  <si>
    <t>3.4.1.</t>
  </si>
  <si>
    <t>ветхие</t>
  </si>
  <si>
    <t>3.5.</t>
  </si>
  <si>
    <t>Протяженность сетей электроснабжения в  поселениях НАО, в том числе:</t>
  </si>
  <si>
    <t>3.5.1.</t>
  </si>
  <si>
    <t>3.6.</t>
  </si>
  <si>
    <t>Протяженность сетей водоснабжения в сельских поселениях НАО</t>
  </si>
  <si>
    <t>3.7.</t>
  </si>
  <si>
    <t>Количество домов в сельских населенных пунктах, в которых весь жилой фонд подключен к системе централизованного теплоснабжения</t>
  </si>
  <si>
    <t>ед.</t>
  </si>
  <si>
    <t>а котельные Х-Вер?</t>
  </si>
  <si>
    <t>3.8.</t>
  </si>
  <si>
    <t>Удельный расход топлива на дизельных электростанциях</t>
  </si>
  <si>
    <t>кг./кВт*ч</t>
  </si>
  <si>
    <t>3.9.</t>
  </si>
  <si>
    <t>Сельское население, обеспеченное водой питьевого качества</t>
  </si>
  <si>
    <t>%</t>
  </si>
  <si>
    <t>3.10.</t>
  </si>
  <si>
    <t>Инциденты на сетях тепло- и водоснабжения в сельских поселениях НАО</t>
  </si>
  <si>
    <t>3.11.</t>
  </si>
  <si>
    <t>Инциденты на электросетях в сельских поселениях НАО</t>
  </si>
  <si>
    <t>3.12.</t>
  </si>
  <si>
    <t>Количество ликвидированных несанкционированных мест размещения отходов в сельских поселениях НАО</t>
  </si>
  <si>
    <t>КРАСНОЕ</t>
  </si>
  <si>
    <t>2019-1</t>
  </si>
  <si>
    <t>3.13.</t>
  </si>
  <si>
    <t>Количество созданных площадок (мест накопления отходов) в сельских поселениях НАО</t>
  </si>
  <si>
    <t>3.14.</t>
  </si>
  <si>
    <t>Доля населения Заполярного района, обеспеченного качественной питьевой водой из систем централизованного водоснабжения</t>
  </si>
  <si>
    <t>4.</t>
  </si>
  <si>
    <t>Строительство и обеспечение граждан жильем</t>
  </si>
  <si>
    <t>4.1.</t>
  </si>
  <si>
    <t>Площадь жилого фонда на территории городского и сельских поселений НАО, в том числе:</t>
  </si>
  <si>
    <t>тыс.кв.м.</t>
  </si>
  <si>
    <t>и сельское и городское</t>
  </si>
  <si>
    <t>4.1.1.</t>
  </si>
  <si>
    <t>муниципального</t>
  </si>
  <si>
    <t>4.2.</t>
  </si>
  <si>
    <t>Площадь аварийного жилого фонда на территории  поселений НАО, в том числе:</t>
  </si>
  <si>
    <t>4.2.1.</t>
  </si>
  <si>
    <t>сельских поселений</t>
  </si>
  <si>
    <t>4.2.2.</t>
  </si>
  <si>
    <t>городского поселения</t>
  </si>
  <si>
    <t>4.3.</t>
  </si>
  <si>
    <t>Количество граждан, стоящих в очереди на предоставление жилых помещений на условиях социального найма, в том числе:</t>
  </si>
  <si>
    <t>чел.</t>
  </si>
  <si>
    <t>4.3.1.</t>
  </si>
  <si>
    <t>4.3.2.</t>
  </si>
  <si>
    <t>4.4.</t>
  </si>
  <si>
    <t>Ввод в эксплуатацию (приобретение) муниципального жилого фонда на территории  поселений НАО, в том числе:</t>
  </si>
  <si>
    <t>кв.м.</t>
  </si>
  <si>
    <t>4.4.1.</t>
  </si>
  <si>
    <t>4.4.2.</t>
  </si>
  <si>
    <t>4.5.</t>
  </si>
  <si>
    <t>Общая площадь жилых помещений, приходящаяся в среднем на одного жителя</t>
  </si>
  <si>
    <t>24,81-2017</t>
  </si>
  <si>
    <t>4.5.1.</t>
  </si>
  <si>
    <t>Темп роста к предыдущему году</t>
  </si>
  <si>
    <t>4.6.</t>
  </si>
  <si>
    <t>Количество жилых домов, в которых проведен текущий и (или) капитальный ремонт</t>
  </si>
  <si>
    <t>?</t>
  </si>
  <si>
    <t>4.7.</t>
  </si>
  <si>
    <t>Количество взлетно-посадочных полос и вертолетных площадок, содержащихся в надлежащем порядке</t>
  </si>
  <si>
    <t>программа</t>
  </si>
  <si>
    <t>4.8.</t>
  </si>
  <si>
    <t>Количество причалов, содержащихся в надлежащем порядке</t>
  </si>
  <si>
    <t>4.9.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</si>
  <si>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</si>
  <si>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4.10.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</si>
  <si>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</t>
  </si>
  <si>
    <t>тыс.руб.</t>
  </si>
  <si>
    <t>4.11.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</si>
  <si>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</si>
  <si>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5.</t>
  </si>
  <si>
    <t>Муниципальное имущество и муниципальные унитарные предприятия</t>
  </si>
  <si>
    <t>5.1.</t>
  </si>
  <si>
    <t>Количество муниципальных предприятий Заполярного района и поселений НАО, в том числе:</t>
  </si>
  <si>
    <t>5.1.1.</t>
  </si>
  <si>
    <t>муниципальные унитарные  предприятия Заполярного района</t>
  </si>
  <si>
    <t>АМДЕРМАСЕРВИС УШЛА</t>
  </si>
  <si>
    <t>5.1.2.</t>
  </si>
  <si>
    <t>муниципальные унитарные  предприятия поселений НАО</t>
  </si>
  <si>
    <t>сельхозники</t>
  </si>
  <si>
    <t>5.6.</t>
  </si>
  <si>
    <t>Площадь земельных участков, являющихся объектами налогообложения земельным налогом</t>
  </si>
  <si>
    <t>Управление муниципального имущества</t>
  </si>
  <si>
    <t>кв.км</t>
  </si>
  <si>
    <t>ОТЧЕТ ГЛАВЫ</t>
  </si>
  <si>
    <t>5.7.</t>
  </si>
  <si>
    <t>Доход от сдачи в аренду объектов муниципальной формы собственности (в том числе земельных участков)</t>
  </si>
  <si>
    <t>5.7.1.</t>
  </si>
  <si>
    <t>7.</t>
  </si>
  <si>
    <t>Муниципальные программы</t>
  </si>
  <si>
    <t>7.1.</t>
  </si>
  <si>
    <t>Количество действующих муниципальных программ (на конец отчетного периода)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</si>
  <si>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</si>
  <si>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7.2.</t>
  </si>
  <si>
    <t>Размер финансирования, в том числе:</t>
  </si>
  <si>
    <t>тыс. руб.</t>
  </si>
  <si>
    <t>7.2.1.</t>
  </si>
  <si>
    <t>за счет средств районного бюджета</t>
  </si>
  <si>
    <t>7.3.</t>
  </si>
  <si>
    <t>Исполнение муниципальных программ (освоено средств от запланированных на год)</t>
  </si>
  <si>
    <t>8.</t>
  </si>
  <si>
    <t>Гражданская оборона и предупреждение чрезвычайных ситуаций</t>
  </si>
  <si>
    <t>8.1.</t>
  </si>
  <si>
    <t>Проведено заседаний комиссии по предотвращению и ликвидации последствий чрезвычайных ситуаций и обеспечению пожарной безопасности</t>
  </si>
  <si>
    <t xml:space="preserve">Сектор ГО и ЧС, охраны общественного порядка и
мобилизационной работы 
</t>
  </si>
  <si>
    <t>8.2.</t>
  </si>
  <si>
    <t>Численность населения, прошедших обучение по вопросам ГО и ЧС</t>
  </si>
  <si>
    <t>8.3.</t>
  </si>
  <si>
    <t>Доля населения поселений НАО, охваченная местной автоматизированной системой централизованного оповещения гражданской обороны</t>
  </si>
  <si>
    <t>8.4.</t>
  </si>
  <si>
    <t>Сокращения количества пожаров</t>
  </si>
  <si>
    <t>8.5.</t>
  </si>
  <si>
    <t xml:space="preserve">Количество муниципальных образований, расположенных на территории Заполярного района, в  которых социально значимые объекты (места массового пребывания людей) оборудованы техническими средствами защиты антитеррористической направленности </t>
  </si>
  <si>
    <t>9.</t>
  </si>
  <si>
    <t>Дорожная деятельность и транспортные услуги</t>
  </si>
  <si>
    <t>9.1.</t>
  </si>
  <si>
    <t>Протяженность автомобильных дорог общего пользования местного значения в границах поселений и на межселенной территории</t>
  </si>
  <si>
    <t>км</t>
  </si>
  <si>
    <t>9.2.</t>
  </si>
  <si>
    <t>Протяженность автомобильных дорог общего пользования местного значения, отвечающих нормативным требованиям</t>
  </si>
  <si>
    <t>9.3.</t>
  </si>
  <si>
    <t>Перевезено пассажиров, в том числе:</t>
  </si>
  <si>
    <t>пасс.</t>
  </si>
  <si>
    <t>9.3.1.</t>
  </si>
  <si>
    <t>в период навигации водным транспортом</t>
  </si>
  <si>
    <t>9.3.2.</t>
  </si>
  <si>
    <t>амфибийными судами</t>
  </si>
  <si>
    <t>9.3.3.</t>
  </si>
  <si>
    <t>автомобильным транспортом</t>
  </si>
  <si>
    <t>9.4.</t>
  </si>
  <si>
    <t>Общая вместимость пассажирского транспорта</t>
  </si>
  <si>
    <t>мест</t>
  </si>
  <si>
    <t>9.5.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</si>
  <si>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</si>
  <si>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красное</t>
  </si>
  <si>
    <t>9.6.</t>
  </si>
  <si>
    <t>Доля населения, имеющего доступ к снегоходным трассам, расположенным на территории поселений НАО</t>
  </si>
  <si>
    <t>10.</t>
  </si>
  <si>
    <t>Благоустройство и бытовое обслуживание населения</t>
  </si>
  <si>
    <t>10.1.</t>
  </si>
  <si>
    <t>Электроэнергия на цели уличного освещения</t>
  </si>
  <si>
    <t>кВт</t>
  </si>
  <si>
    <t>10.2.</t>
  </si>
  <si>
    <t>Повышение эффективности использования энергетических ресурсов на территории  поселений НАО</t>
  </si>
  <si>
    <t>10.3.</t>
  </si>
  <si>
    <t>Количество общественных бань в поселениях НАО</t>
  </si>
  <si>
    <t>плюс 1 баня амдерма</t>
  </si>
  <si>
    <t>10.4.</t>
  </si>
  <si>
    <t>Количество помывок в общественных банях в поселениях НАО</t>
  </si>
  <si>
    <t>программа комплексное</t>
  </si>
  <si>
    <t>Предварительные итоги социально - экономического развития муниципального  района «Заполярный район» за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</si>
</sst>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Border="1"/>
    <xf numFmtId="0" fontId="3" fillId="2" borderId="0" xfId="0" applyFont="1" applyFill="1" applyAlignment="1">
      <alignment horizontal="center" vertical="center"/>
    </xf>
    <xf numFmtId="0" fontId="2" fillId="2" borderId="0" xfId="0" applyFont="1" applyFill="1"/>
    <xf numFmtId="2" fontId="0" fillId="0" borderId="0" xfId="0" applyNumberFormat="1"/>
    <xf numFmtId="0" fontId="4" fillId="2" borderId="0" xfId="0" applyFont="1" applyFill="1" applyBorder="1" applyAlignment="1"/>
    <xf numFmtId="0" fontId="2" fillId="2" borderId="0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9" fillId="2" borderId="13" xfId="0" applyFont="1" applyFill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0" fillId="3" borderId="0" xfId="0" applyFill="1"/>
    <xf numFmtId="0" fontId="1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horizontal="center" vertical="center" wrapText="1"/>
    </xf>
    <xf numFmtId="2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right" vertical="center" wrapText="1"/>
    </xf>
    <xf numFmtId="4" fontId="0" fillId="0" borderId="0" xfId="0" applyNumberFormat="1"/>
    <xf numFmtId="0" fontId="8" fillId="2" borderId="4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1" fillId="2" borderId="1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justify" vertical="top" wrapText="1"/>
    </xf>
    <xf numFmtId="0" fontId="1" fillId="2" borderId="4" xfId="0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165" fontId="5" fillId="2" borderId="4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8" xfId="0" applyFont="1" applyFill="1" applyBorder="1" applyAlignment="1">
      <alignment horizontal="right" vertical="center" wrapText="1"/>
    </xf>
    <xf numFmtId="4" fontId="6" fillId="2" borderId="10" xfId="0" applyNumberFormat="1" applyFont="1" applyFill="1" applyBorder="1" applyAlignment="1">
      <alignment horizontal="center" vertical="center" wrapText="1"/>
    </xf>
    <xf numFmtId="4" fontId="5" fillId="2" borderId="8" xfId="0" applyNumberFormat="1" applyFont="1" applyFill="1" applyBorder="1" applyAlignment="1">
      <alignment horizontal="right" vertical="center" wrapText="1"/>
    </xf>
    <xf numFmtId="4" fontId="5" fillId="4" borderId="8" xfId="0" applyNumberFormat="1" applyFont="1" applyFill="1" applyBorder="1" applyAlignment="1">
      <alignment horizontal="right" vertical="center" wrapText="1"/>
    </xf>
    <xf numFmtId="4" fontId="11" fillId="4" borderId="8" xfId="0" applyNumberFormat="1" applyFont="1" applyFill="1" applyBorder="1" applyAlignment="1">
      <alignment horizontal="right" vertical="center" wrapText="1"/>
    </xf>
    <xf numFmtId="4" fontId="11" fillId="4" borderId="8" xfId="0" applyNumberFormat="1" applyFont="1" applyFill="1" applyBorder="1" applyAlignment="1">
      <alignment horizontal="right" vertical="center"/>
    </xf>
    <xf numFmtId="4" fontId="6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horizontal="right" vertical="center" wrapText="1"/>
    </xf>
    <xf numFmtId="4" fontId="5" fillId="4" borderId="4" xfId="0" applyNumberFormat="1" applyFont="1" applyFill="1" applyBorder="1" applyAlignment="1">
      <alignment horizontal="right" vertical="center" wrapText="1"/>
    </xf>
    <xf numFmtId="4" fontId="11" fillId="4" borderId="4" xfId="0" applyNumberFormat="1" applyFont="1" applyFill="1" applyBorder="1" applyAlignment="1">
      <alignment horizontal="right" vertical="center" wrapText="1"/>
    </xf>
    <xf numFmtId="4" fontId="11" fillId="4" borderId="4" xfId="0" applyNumberFormat="1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vertical="center" wrapText="1"/>
    </xf>
    <xf numFmtId="0" fontId="12" fillId="2" borderId="12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right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/>
    </xf>
    <xf numFmtId="0" fontId="12" fillId="2" borderId="4" xfId="0" applyFont="1" applyFill="1" applyBorder="1" applyAlignment="1">
      <alignment horizontal="right" vertical="center" wrapText="1"/>
    </xf>
    <xf numFmtId="0" fontId="2" fillId="2" borderId="12" xfId="0" applyFont="1" applyFill="1" applyBorder="1" applyAlignment="1">
      <alignment horizontal="center" vertical="center"/>
    </xf>
    <xf numFmtId="166" fontId="5" fillId="2" borderId="4" xfId="0" applyNumberFormat="1" applyFont="1" applyFill="1" applyBorder="1" applyAlignment="1">
      <alignment horizontal="right" vertical="center" wrapText="1"/>
    </xf>
    <xf numFmtId="0" fontId="12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5" fillId="2" borderId="8" xfId="0" applyNumberFormat="1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vertical="center"/>
    </xf>
    <xf numFmtId="2" fontId="5" fillId="2" borderId="4" xfId="0" applyNumberFormat="1" applyFont="1" applyFill="1" applyBorder="1" applyAlignment="1">
      <alignment horizontal="right" vertical="center" wrapText="1"/>
    </xf>
    <xf numFmtId="2" fontId="5" fillId="2" borderId="4" xfId="0" applyNumberFormat="1" applyFont="1" applyFill="1" applyBorder="1" applyAlignment="1">
      <alignment vertical="center"/>
    </xf>
    <xf numFmtId="166" fontId="5" fillId="2" borderId="4" xfId="0" applyNumberFormat="1" applyFont="1" applyFill="1" applyBorder="1" applyAlignment="1">
      <alignment vertical="center"/>
    </xf>
    <xf numFmtId="16" fontId="1" fillId="2" borderId="4" xfId="0" applyNumberFormat="1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right" vertical="center" wrapText="1"/>
    </xf>
    <xf numFmtId="14" fontId="1" fillId="2" borderId="4" xfId="0" applyNumberFormat="1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wrapText="1"/>
    </xf>
    <xf numFmtId="4" fontId="5" fillId="2" borderId="12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4" xfId="0" applyNumberFormat="1" applyFont="1" applyFill="1" applyBorder="1" applyAlignment="1">
      <alignment horizontal="center" vertical="center"/>
    </xf>
    <xf numFmtId="1" fontId="5" fillId="2" borderId="4" xfId="0" applyNumberFormat="1" applyFont="1" applyFill="1" applyBorder="1" applyAlignment="1">
      <alignment horizontal="right" vertical="center" wrapText="1"/>
    </xf>
    <xf numFmtId="1" fontId="5" fillId="2" borderId="12" xfId="0" applyNumberFormat="1" applyFont="1" applyFill="1" applyBorder="1" applyAlignment="1">
      <alignment vertical="center"/>
    </xf>
    <xf numFmtId="0" fontId="14" fillId="0" borderId="0" xfId="0" applyFont="1"/>
    <xf numFmtId="0" fontId="5" fillId="2" borderId="1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right" vertical="center" wrapText="1"/>
    </xf>
    <xf numFmtId="0" fontId="1" fillId="2" borderId="12" xfId="0" applyFont="1" applyFill="1" applyBorder="1" applyAlignment="1">
      <alignment horizontal="center" vertical="center"/>
    </xf>
    <xf numFmtId="0" fontId="0" fillId="2" borderId="0" xfId="0" applyFill="1"/>
    <xf numFmtId="4" fontId="5" fillId="2" borderId="6" xfId="0" applyNumberFormat="1" applyFont="1" applyFill="1" applyBorder="1" applyAlignment="1">
      <alignment horizontal="center" vertical="center" wrapText="1"/>
    </xf>
    <xf numFmtId="2" fontId="10" fillId="2" borderId="4" xfId="0" applyNumberFormat="1" applyFont="1" applyFill="1" applyBorder="1" applyAlignment="1">
      <alignment horizontal="center" vertical="center" wrapText="1"/>
    </xf>
    <xf numFmtId="3" fontId="5" fillId="2" borderId="12" xfId="0" applyNumberFormat="1" applyFont="1" applyFill="1" applyBorder="1" applyAlignment="1">
      <alignment horizontal="center" vertical="center" wrapText="1"/>
    </xf>
    <xf numFmtId="4" fontId="5" fillId="2" borderId="4" xfId="0" applyNumberFormat="1" applyFont="1" applyFill="1" applyBorder="1" applyAlignment="1">
      <alignment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wrapText="1"/>
    </xf>
    <xf numFmtId="164" fontId="5" fillId="2" borderId="12" xfId="0" applyNumberFormat="1" applyFont="1" applyFill="1" applyBorder="1" applyAlignment="1">
      <alignment horizontal="center" vertical="center" wrapText="1"/>
    </xf>
    <xf numFmtId="164" fontId="5" fillId="4" borderId="4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164" fontId="5" fillId="4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/>
    </xf>
    <xf numFmtId="0" fontId="16" fillId="0" borderId="0" xfId="0" applyFont="1" applyAlignment="1">
      <alignment textRotation="90"/>
    </xf>
    <xf numFmtId="4" fontId="5" fillId="2" borderId="12" xfId="0" applyNumberFormat="1" applyFont="1" applyFill="1" applyBorder="1" applyAlignment="1">
      <alignment vertical="center" wrapText="1"/>
    </xf>
    <xf numFmtId="4" fontId="5" fillId="2" borderId="4" xfId="0" applyNumberFormat="1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164" fontId="5" fillId="2" borderId="4" xfId="0" applyNumberFormat="1" applyFont="1" applyFill="1" applyBorder="1" applyAlignment="1">
      <alignment vertical="center"/>
    </xf>
    <xf numFmtId="3" fontId="5" fillId="2" borderId="12" xfId="0" applyNumberFormat="1" applyFont="1" applyFill="1" applyBorder="1" applyAlignment="1">
      <alignment vertical="center" wrapText="1"/>
    </xf>
    <xf numFmtId="3" fontId="5" fillId="2" borderId="4" xfId="0" applyNumberFormat="1" applyFont="1" applyFill="1" applyBorder="1" applyAlignment="1">
      <alignment vertical="center" wrapText="1"/>
    </xf>
    <xf numFmtId="164" fontId="1" fillId="2" borderId="4" xfId="0" applyNumberFormat="1" applyFont="1" applyFill="1" applyBorder="1" applyAlignment="1">
      <alignment vertical="center" wrapText="1"/>
    </xf>
    <xf numFmtId="164" fontId="2" fillId="2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left" vertical="center" wrapText="1"/>
    </xf>
    <xf numFmtId="0" fontId="12" fillId="2" borderId="13" xfId="0" applyFont="1" applyFill="1" applyBorder="1" applyAlignment="1">
      <alignment horizontal="left" vertical="center" wrapText="1"/>
    </xf>
    <xf numFmtId="0" fontId="0" fillId="0" borderId="4" xfId="0" applyBorder="1" applyAlignment="1">
      <alignment vertical="center" textRotation="90"/>
    </xf>
    <xf numFmtId="0" fontId="12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textRotation="90"/>
    </xf>
    <xf numFmtId="0" fontId="0" fillId="0" borderId="5" xfId="0" applyBorder="1" applyAlignment="1">
      <alignment vertical="center" textRotation="90"/>
    </xf>
    <xf numFmtId="0" fontId="0" fillId="0" borderId="8" xfId="0" applyBorder="1" applyAlignment="1">
      <alignment vertical="center" textRotation="90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textRotation="90"/>
    </xf>
    <xf numFmtId="0" fontId="5" fillId="2" borderId="1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4"/>
  <sheetViews>
    <sheetView tabSelected="1" topLeftCell="A7" zoomScaleNormal="100" workbookViewId="0">
      <selection activeCell="R13" sqref="R13"/>
    </sheetView>
  </sheetViews>
  <sheetFormatPr defaultRowHeight="15.75" outlineLevelRow="1" outlineLevelCol="1" x14ac:dyDescent="0.25"/>
  <cols>
    <col min="1" max="1" width="9.5703125" style="1" customWidth="1"/>
    <col min="2" max="2" width="45" style="4" customWidth="1"/>
    <col min="3" max="3" width="20" style="4" customWidth="1" outlineLevel="1"/>
    <col min="4" max="4" width="14.42578125" style="3" customWidth="1"/>
    <col min="5" max="6" width="15.28515625" style="3" customWidth="1"/>
    <col min="7" max="8" width="20.28515625" style="4" customWidth="1"/>
    <col min="9" max="9" width="20.28515625" style="4" hidden="1" customWidth="1"/>
    <col min="10" max="10" width="19.42578125" style="4" hidden="1" customWidth="1"/>
    <col min="11" max="11" width="18.5703125" style="4" hidden="1" customWidth="1"/>
    <col min="12" max="12" width="18.28515625" style="4" hidden="1" customWidth="1"/>
    <col min="13" max="14" width="0" hidden="1" customWidth="1"/>
  </cols>
  <sheetData>
    <row r="1" spans="1:14" x14ac:dyDescent="0.25">
      <c r="B1" s="2"/>
      <c r="C1" s="2"/>
    </row>
    <row r="2" spans="1:14" ht="16.5" customHeight="1" x14ac:dyDescent="0.3">
      <c r="A2" s="127" t="s">
        <v>246</v>
      </c>
      <c r="B2" s="127"/>
      <c r="C2" s="127"/>
      <c r="D2" s="127"/>
      <c r="E2" s="127"/>
      <c r="F2" s="127"/>
      <c r="G2" s="127"/>
      <c r="H2" s="127"/>
      <c r="I2" s="6"/>
      <c r="J2" s="6"/>
      <c r="K2" s="6"/>
    </row>
    <row r="3" spans="1:14" ht="16.5" customHeight="1" x14ac:dyDescent="0.3">
      <c r="A3" s="128"/>
      <c r="B3" s="128"/>
      <c r="C3" s="128"/>
      <c r="D3" s="128"/>
      <c r="E3" s="128"/>
      <c r="F3" s="128"/>
      <c r="G3" s="128"/>
      <c r="H3" s="128"/>
      <c r="I3" s="6"/>
      <c r="J3" s="6"/>
      <c r="K3" s="6"/>
    </row>
    <row r="4" spans="1:14" x14ac:dyDescent="0.25">
      <c r="A4" s="109" t="s">
        <v>0</v>
      </c>
      <c r="B4" s="112" t="s">
        <v>1</v>
      </c>
      <c r="C4" s="112" t="s">
        <v>2</v>
      </c>
      <c r="D4" s="115" t="s">
        <v>3</v>
      </c>
      <c r="E4" s="116"/>
      <c r="F4" s="121" t="s">
        <v>4</v>
      </c>
      <c r="G4" s="124" t="s">
        <v>5</v>
      </c>
      <c r="H4" s="129" t="s">
        <v>6</v>
      </c>
      <c r="I4" s="7"/>
    </row>
    <row r="5" spans="1:14" ht="15.75" customHeight="1" x14ac:dyDescent="0.25">
      <c r="A5" s="110"/>
      <c r="B5" s="113"/>
      <c r="C5" s="113"/>
      <c r="D5" s="117"/>
      <c r="E5" s="118"/>
      <c r="F5" s="122"/>
      <c r="G5" s="125"/>
      <c r="H5" s="129"/>
      <c r="I5" s="8"/>
      <c r="J5" s="129" t="s">
        <v>7</v>
      </c>
      <c r="K5" s="129"/>
      <c r="L5" s="129"/>
    </row>
    <row r="6" spans="1:14" x14ac:dyDescent="0.25">
      <c r="A6" s="111"/>
      <c r="B6" s="114"/>
      <c r="C6" s="114"/>
      <c r="D6" s="119"/>
      <c r="E6" s="120"/>
      <c r="F6" s="123"/>
      <c r="G6" s="126"/>
      <c r="H6" s="129"/>
      <c r="I6" s="9">
        <v>2019</v>
      </c>
      <c r="J6" s="10" t="s">
        <v>8</v>
      </c>
      <c r="K6" s="10" t="s">
        <v>9</v>
      </c>
      <c r="L6" s="11" t="s">
        <v>10</v>
      </c>
    </row>
    <row r="7" spans="1:14" ht="16.5" customHeight="1" x14ac:dyDescent="0.25">
      <c r="A7" s="12">
        <v>1</v>
      </c>
      <c r="B7" s="13">
        <v>2</v>
      </c>
      <c r="C7" s="14">
        <v>3</v>
      </c>
      <c r="D7" s="130">
        <v>4</v>
      </c>
      <c r="E7" s="131"/>
      <c r="F7" s="15">
        <v>5</v>
      </c>
      <c r="G7" s="13">
        <v>6</v>
      </c>
      <c r="H7" s="13">
        <v>7</v>
      </c>
      <c r="I7" s="13"/>
      <c r="J7" s="13">
        <v>7</v>
      </c>
      <c r="K7" s="13">
        <v>8</v>
      </c>
      <c r="L7" s="16">
        <v>9</v>
      </c>
    </row>
    <row r="8" spans="1:14" s="20" customFormat="1" ht="18" customHeight="1" outlineLevel="1" x14ac:dyDescent="0.25">
      <c r="A8" s="17">
        <v>1</v>
      </c>
      <c r="B8" s="132" t="s">
        <v>11</v>
      </c>
      <c r="C8" s="133"/>
      <c r="D8" s="133"/>
      <c r="E8" s="133"/>
      <c r="F8" s="133"/>
      <c r="G8" s="133"/>
      <c r="H8" s="133"/>
      <c r="I8" s="18"/>
      <c r="J8" s="18"/>
      <c r="K8" s="18"/>
      <c r="L8" s="19"/>
    </row>
    <row r="9" spans="1:14" ht="31.5" customHeight="1" outlineLevel="1" x14ac:dyDescent="0.25">
      <c r="A9" s="21" t="s">
        <v>12</v>
      </c>
      <c r="B9" s="22" t="s">
        <v>13</v>
      </c>
      <c r="C9" s="112" t="s">
        <v>14</v>
      </c>
      <c r="D9" s="130" t="s">
        <v>15</v>
      </c>
      <c r="E9" s="131"/>
      <c r="F9" s="23">
        <v>19.22</v>
      </c>
      <c r="G9" s="24">
        <f>G10+G11</f>
        <v>19.001000000000001</v>
      </c>
      <c r="H9" s="24">
        <v>19</v>
      </c>
      <c r="I9" s="25">
        <v>19.22</v>
      </c>
      <c r="J9" s="25">
        <v>19.22</v>
      </c>
      <c r="K9" s="25">
        <v>19.22</v>
      </c>
      <c r="L9" s="25">
        <v>19.22</v>
      </c>
    </row>
    <row r="10" spans="1:14" ht="17.25" customHeight="1" outlineLevel="1" x14ac:dyDescent="0.25">
      <c r="A10" s="21" t="s">
        <v>16</v>
      </c>
      <c r="B10" s="26" t="s">
        <v>17</v>
      </c>
      <c r="C10" s="113"/>
      <c r="D10" s="130" t="s">
        <v>15</v>
      </c>
      <c r="E10" s="131"/>
      <c r="F10" s="23">
        <v>7.27</v>
      </c>
      <c r="G10" s="24">
        <v>7.2809999999999997</v>
      </c>
      <c r="H10" s="23">
        <v>7.28</v>
      </c>
      <c r="I10" s="25">
        <v>7.27</v>
      </c>
      <c r="J10" s="25">
        <f>7.27+(I10/100)</f>
        <v>7.3426999999999998</v>
      </c>
      <c r="K10" s="25">
        <f>7.34+(J10/100)</f>
        <v>7.4134269999999995</v>
      </c>
      <c r="L10" s="25">
        <f>K10+(7.41/100)</f>
        <v>7.4875269999999992</v>
      </c>
      <c r="N10" s="5">
        <f>7.27/100</f>
        <v>7.2700000000000001E-2</v>
      </c>
    </row>
    <row r="11" spans="1:14" ht="16.5" customHeight="1" outlineLevel="1" x14ac:dyDescent="0.25">
      <c r="A11" s="21" t="s">
        <v>18</v>
      </c>
      <c r="B11" s="26" t="s">
        <v>19</v>
      </c>
      <c r="C11" s="114"/>
      <c r="D11" s="130" t="s">
        <v>15</v>
      </c>
      <c r="E11" s="131"/>
      <c r="F11" s="23">
        <v>11.95</v>
      </c>
      <c r="G11" s="23">
        <v>11.72</v>
      </c>
      <c r="H11" s="23">
        <v>1172</v>
      </c>
      <c r="I11" s="25">
        <f>I9-I10</f>
        <v>11.95</v>
      </c>
      <c r="J11" s="25">
        <f>J9-J10</f>
        <v>11.877299999999998</v>
      </c>
      <c r="K11" s="25">
        <f t="shared" ref="K11:L11" si="0">K9-K10</f>
        <v>11.806573</v>
      </c>
      <c r="L11" s="25">
        <f t="shared" si="0"/>
        <v>11.732472999999999</v>
      </c>
      <c r="N11" s="27">
        <f>J10-I10</f>
        <v>7.2700000000000209E-2</v>
      </c>
    </row>
    <row r="12" spans="1:14" s="29" customFormat="1" ht="17.25" customHeight="1" x14ac:dyDescent="0.25">
      <c r="A12" s="28" t="s">
        <v>20</v>
      </c>
      <c r="B12" s="132" t="s">
        <v>21</v>
      </c>
      <c r="C12" s="133"/>
      <c r="D12" s="133"/>
      <c r="E12" s="133"/>
      <c r="F12" s="133"/>
      <c r="G12" s="133"/>
      <c r="H12" s="133"/>
      <c r="I12" s="18"/>
      <c r="J12" s="18"/>
      <c r="K12" s="18"/>
      <c r="L12" s="19"/>
      <c r="N12" s="30">
        <f>I11/100</f>
        <v>0.1195</v>
      </c>
    </row>
    <row r="13" spans="1:14" ht="65.25" customHeight="1" x14ac:dyDescent="0.25">
      <c r="A13" s="31" t="s">
        <v>22</v>
      </c>
      <c r="B13" s="32" t="s">
        <v>23</v>
      </c>
      <c r="C13" s="136" t="s">
        <v>14</v>
      </c>
      <c r="D13" s="139" t="s">
        <v>24</v>
      </c>
      <c r="E13" s="140"/>
      <c r="F13" s="33"/>
      <c r="G13" s="25"/>
      <c r="H13" s="25"/>
      <c r="I13" s="25"/>
      <c r="J13" s="25"/>
      <c r="K13" s="25"/>
      <c r="L13" s="25"/>
    </row>
    <row r="14" spans="1:14" ht="18.75" customHeight="1" x14ac:dyDescent="0.25">
      <c r="A14" s="31" t="s">
        <v>25</v>
      </c>
      <c r="B14" s="26" t="s">
        <v>26</v>
      </c>
      <c r="C14" s="137"/>
      <c r="D14" s="141"/>
      <c r="E14" s="142"/>
      <c r="F14" s="33">
        <v>480.61</v>
      </c>
      <c r="G14" s="25">
        <v>338.89</v>
      </c>
      <c r="H14" s="25">
        <v>509</v>
      </c>
      <c r="I14" s="25">
        <v>516.82399999999996</v>
      </c>
      <c r="J14" s="25">
        <v>542.66499999999996</v>
      </c>
      <c r="K14" s="25">
        <v>569.79899999999998</v>
      </c>
      <c r="L14" s="25">
        <v>598.28899999999999</v>
      </c>
      <c r="N14" s="5" t="e">
        <f>G14/#REF!</f>
        <v>#REF!</v>
      </c>
    </row>
    <row r="15" spans="1:14" ht="19.5" customHeight="1" x14ac:dyDescent="0.25">
      <c r="A15" s="31" t="s">
        <v>27</v>
      </c>
      <c r="B15" s="26" t="s">
        <v>28</v>
      </c>
      <c r="C15" s="137"/>
      <c r="D15" s="141"/>
      <c r="E15" s="142"/>
      <c r="F15" s="33">
        <v>12.2</v>
      </c>
      <c r="G15" s="34">
        <v>8.4</v>
      </c>
      <c r="H15" s="34">
        <v>18.899999999999999</v>
      </c>
      <c r="I15" s="25">
        <v>18.899999999999999</v>
      </c>
      <c r="J15" s="25">
        <v>19.600000000000001</v>
      </c>
      <c r="K15" s="25">
        <v>20.399999999999999</v>
      </c>
      <c r="L15" s="25">
        <v>21.2</v>
      </c>
      <c r="M15" s="5"/>
      <c r="N15" s="5" t="e">
        <f>G15/#REF!</f>
        <v>#REF!</v>
      </c>
    </row>
    <row r="16" spans="1:14" ht="18" customHeight="1" x14ac:dyDescent="0.25">
      <c r="A16" s="31" t="s">
        <v>29</v>
      </c>
      <c r="B16" s="26" t="s">
        <v>30</v>
      </c>
      <c r="C16" s="137"/>
      <c r="D16" s="141"/>
      <c r="E16" s="142"/>
      <c r="F16" s="33">
        <v>46.66</v>
      </c>
      <c r="G16" s="35" t="s">
        <v>31</v>
      </c>
      <c r="H16" s="35" t="s">
        <v>31</v>
      </c>
      <c r="I16" s="35" t="s">
        <v>31</v>
      </c>
      <c r="J16" s="35" t="s">
        <v>31</v>
      </c>
      <c r="K16" s="35" t="s">
        <v>31</v>
      </c>
      <c r="L16" s="35" t="s">
        <v>31</v>
      </c>
      <c r="N16" s="5" t="e">
        <f>G16/#REF!</f>
        <v>#VALUE!</v>
      </c>
    </row>
    <row r="17" spans="1:14" x14ac:dyDescent="0.25">
      <c r="A17" s="31" t="s">
        <v>32</v>
      </c>
      <c r="B17" s="26" t="s">
        <v>33</v>
      </c>
      <c r="C17" s="137"/>
      <c r="D17" s="143"/>
      <c r="E17" s="144"/>
      <c r="F17" s="33">
        <v>35.950000000000003</v>
      </c>
      <c r="G17" s="25">
        <v>25.15</v>
      </c>
      <c r="H17" s="25">
        <v>37.130000000000003</v>
      </c>
      <c r="I17" s="25">
        <f>36532/1000</f>
        <v>36.531999999999996</v>
      </c>
      <c r="J17" s="25">
        <f>37412.3/1000</f>
        <v>37.412300000000002</v>
      </c>
      <c r="K17" s="25">
        <f>37412.3/1000</f>
        <v>37.412300000000002</v>
      </c>
      <c r="L17" s="25">
        <f>37412.3/1000</f>
        <v>37.412300000000002</v>
      </c>
      <c r="M17" s="5"/>
      <c r="N17" s="5" t="e">
        <f>G17/#REF!</f>
        <v>#REF!</v>
      </c>
    </row>
    <row r="18" spans="1:14" ht="78.75" x14ac:dyDescent="0.25">
      <c r="A18" s="31" t="s">
        <v>34</v>
      </c>
      <c r="B18" s="32" t="s">
        <v>35</v>
      </c>
      <c r="C18" s="137"/>
      <c r="D18" s="139" t="s">
        <v>36</v>
      </c>
      <c r="E18" s="140"/>
      <c r="F18" s="33"/>
      <c r="G18" s="36"/>
      <c r="H18" s="36"/>
      <c r="I18" s="36"/>
      <c r="J18" s="36"/>
      <c r="K18" s="36"/>
      <c r="L18" s="36"/>
    </row>
    <row r="19" spans="1:14" x14ac:dyDescent="0.25">
      <c r="A19" s="31" t="s">
        <v>37</v>
      </c>
      <c r="B19" s="26" t="s">
        <v>26</v>
      </c>
      <c r="C19" s="137"/>
      <c r="D19" s="141"/>
      <c r="E19" s="142"/>
      <c r="F19" s="33">
        <v>0.73</v>
      </c>
      <c r="G19" s="25">
        <v>0.75</v>
      </c>
      <c r="H19" s="25">
        <v>0.76</v>
      </c>
      <c r="I19" s="25">
        <v>0.74299999999999999</v>
      </c>
      <c r="J19" s="25">
        <v>0.74299999999999999</v>
      </c>
      <c r="K19" s="25">
        <v>0.74299999999999999</v>
      </c>
      <c r="L19" s="25">
        <v>0.74299999999999999</v>
      </c>
    </row>
    <row r="20" spans="1:14" ht="31.5" x14ac:dyDescent="0.25">
      <c r="A20" s="31" t="s">
        <v>38</v>
      </c>
      <c r="B20" s="26" t="s">
        <v>28</v>
      </c>
      <c r="C20" s="137"/>
      <c r="D20" s="141"/>
      <c r="E20" s="142"/>
      <c r="F20" s="33">
        <v>0.01</v>
      </c>
      <c r="G20" s="36">
        <v>1.4999999999999999E-2</v>
      </c>
      <c r="H20" s="36">
        <v>1.7999999999999999E-2</v>
      </c>
      <c r="I20" s="25">
        <v>1.7999999999999999E-2</v>
      </c>
      <c r="J20" s="25">
        <v>1.7999999999999999E-2</v>
      </c>
      <c r="K20" s="25">
        <v>1.7999999999999999E-2</v>
      </c>
      <c r="L20" s="25">
        <v>1.7999999999999999E-2</v>
      </c>
    </row>
    <row r="21" spans="1:14" x14ac:dyDescent="0.25">
      <c r="A21" s="31" t="s">
        <v>39</v>
      </c>
      <c r="B21" s="26" t="s">
        <v>40</v>
      </c>
      <c r="C21" s="137"/>
      <c r="D21" s="141"/>
      <c r="E21" s="142"/>
      <c r="F21" s="33">
        <v>0.05</v>
      </c>
      <c r="G21" s="35" t="s">
        <v>31</v>
      </c>
      <c r="H21" s="35" t="s">
        <v>31</v>
      </c>
      <c r="I21" s="35" t="s">
        <v>31</v>
      </c>
      <c r="J21" s="35" t="s">
        <v>31</v>
      </c>
      <c r="K21" s="35" t="s">
        <v>31</v>
      </c>
      <c r="L21" s="35" t="s">
        <v>31</v>
      </c>
    </row>
    <row r="22" spans="1:14" x14ac:dyDescent="0.25">
      <c r="A22" s="31" t="s">
        <v>41</v>
      </c>
      <c r="B22" s="26" t="s">
        <v>33</v>
      </c>
      <c r="C22" s="137"/>
      <c r="D22" s="143"/>
      <c r="E22" s="144"/>
      <c r="F22" s="33">
        <v>0.04</v>
      </c>
      <c r="G22" s="25">
        <v>0.04</v>
      </c>
      <c r="H22" s="25">
        <v>0.04</v>
      </c>
      <c r="I22" s="25">
        <v>4.2000000000000003E-2</v>
      </c>
      <c r="J22" s="25">
        <v>4.2000000000000003E-2</v>
      </c>
      <c r="K22" s="25">
        <v>4.2000000000000003E-2</v>
      </c>
      <c r="L22" s="25">
        <v>4.2000000000000003E-2</v>
      </c>
      <c r="M22">
        <f>G14/G19/12</f>
        <v>37.654444444444444</v>
      </c>
      <c r="N22">
        <f t="shared" ref="N22:N23" si="1">J14/J19/12</f>
        <v>60.86417676087931</v>
      </c>
    </row>
    <row r="23" spans="1:14" ht="31.5" x14ac:dyDescent="0.25">
      <c r="A23" s="21" t="s">
        <v>42</v>
      </c>
      <c r="B23" s="32" t="s">
        <v>43</v>
      </c>
      <c r="C23" s="137"/>
      <c r="D23" s="139" t="s">
        <v>44</v>
      </c>
      <c r="E23" s="140"/>
      <c r="F23" s="33"/>
      <c r="G23" s="25"/>
      <c r="H23" s="25"/>
      <c r="I23" s="25"/>
      <c r="J23" s="25"/>
      <c r="K23" s="25"/>
      <c r="L23" s="25"/>
      <c r="M23">
        <f>G15/G20/12</f>
        <v>46.666666666666664</v>
      </c>
      <c r="N23">
        <f t="shared" si="1"/>
        <v>90.740740740740762</v>
      </c>
    </row>
    <row r="24" spans="1:14" x14ac:dyDescent="0.25">
      <c r="A24" s="21" t="s">
        <v>45</v>
      </c>
      <c r="B24" s="26" t="s">
        <v>26</v>
      </c>
      <c r="C24" s="137"/>
      <c r="D24" s="141"/>
      <c r="E24" s="142"/>
      <c r="F24" s="37">
        <v>55243</v>
      </c>
      <c r="G24" s="25">
        <v>54832</v>
      </c>
      <c r="H24" s="25">
        <v>56500</v>
      </c>
      <c r="I24" s="25">
        <v>58005</v>
      </c>
      <c r="J24" s="25">
        <v>60905</v>
      </c>
      <c r="K24" s="25">
        <v>63950</v>
      </c>
      <c r="L24" s="38">
        <v>67148</v>
      </c>
      <c r="M24">
        <f>G17/G22/12</f>
        <v>52.395833333333336</v>
      </c>
      <c r="N24">
        <f t="shared" ref="N24" si="2">J17/J22/12</f>
        <v>74.230753968253964</v>
      </c>
    </row>
    <row r="25" spans="1:14" ht="31.5" x14ac:dyDescent="0.25">
      <c r="A25" s="21" t="s">
        <v>46</v>
      </c>
      <c r="B25" s="26" t="s">
        <v>28</v>
      </c>
      <c r="C25" s="137"/>
      <c r="D25" s="141"/>
      <c r="E25" s="142"/>
      <c r="F25" s="37">
        <v>84656.34</v>
      </c>
      <c r="G25" s="25">
        <v>69879.45</v>
      </c>
      <c r="H25" s="25">
        <v>87933.65</v>
      </c>
      <c r="I25" s="25">
        <v>87933.65</v>
      </c>
      <c r="J25" s="25">
        <v>89125.34</v>
      </c>
      <c r="K25" s="25">
        <v>92690.35</v>
      </c>
      <c r="L25" s="38">
        <v>96397.96</v>
      </c>
    </row>
    <row r="26" spans="1:14" x14ac:dyDescent="0.25">
      <c r="A26" s="21" t="s">
        <v>47</v>
      </c>
      <c r="B26" s="26" t="s">
        <v>40</v>
      </c>
      <c r="C26" s="137"/>
      <c r="D26" s="141"/>
      <c r="E26" s="142"/>
      <c r="F26" s="37">
        <v>72009</v>
      </c>
      <c r="G26" s="35" t="s">
        <v>31</v>
      </c>
      <c r="H26" s="35" t="s">
        <v>31</v>
      </c>
      <c r="I26" s="35" t="s">
        <v>31</v>
      </c>
      <c r="J26" s="35" t="s">
        <v>31</v>
      </c>
      <c r="K26" s="35" t="s">
        <v>31</v>
      </c>
      <c r="L26" s="35" t="s">
        <v>31</v>
      </c>
      <c r="M26" t="e">
        <f>#REF!/#REF!/12</f>
        <v>#REF!</v>
      </c>
    </row>
    <row r="27" spans="1:14" x14ac:dyDescent="0.25">
      <c r="A27" s="21" t="s">
        <v>48</v>
      </c>
      <c r="B27" s="26" t="s">
        <v>33</v>
      </c>
      <c r="C27" s="138"/>
      <c r="D27" s="143"/>
      <c r="E27" s="144"/>
      <c r="F27" s="37">
        <v>71333.14</v>
      </c>
      <c r="G27" s="25">
        <v>68898.81</v>
      </c>
      <c r="H27" s="25">
        <v>73670.63</v>
      </c>
      <c r="I27" s="25">
        <f>I17/I22/12*1000</f>
        <v>72484.126984126968</v>
      </c>
      <c r="J27" s="25">
        <v>74230.16</v>
      </c>
      <c r="K27" s="25">
        <v>74230.16</v>
      </c>
      <c r="L27" s="25">
        <v>74230.16</v>
      </c>
      <c r="M27" t="e">
        <f>#REF!/#REF!/12*1000</f>
        <v>#REF!</v>
      </c>
      <c r="N27">
        <f>G17/G22/12*1000</f>
        <v>52395.833333333336</v>
      </c>
    </row>
    <row r="28" spans="1:14" s="29" customFormat="1" ht="19.5" x14ac:dyDescent="0.25">
      <c r="A28" s="17" t="s">
        <v>49</v>
      </c>
      <c r="B28" s="132" t="s">
        <v>50</v>
      </c>
      <c r="C28" s="133"/>
      <c r="D28" s="133"/>
      <c r="E28" s="133"/>
      <c r="F28" s="133"/>
      <c r="G28" s="133"/>
      <c r="H28" s="133"/>
      <c r="I28" s="18"/>
      <c r="J28" s="18"/>
      <c r="K28" s="18"/>
      <c r="L28" s="19"/>
    </row>
    <row r="29" spans="1:14" x14ac:dyDescent="0.25">
      <c r="A29" s="21" t="s">
        <v>51</v>
      </c>
      <c r="B29" s="134" t="s">
        <v>52</v>
      </c>
      <c r="C29" s="135"/>
      <c r="D29" s="135"/>
      <c r="E29" s="135"/>
      <c r="F29" s="135"/>
      <c r="G29" s="135"/>
      <c r="H29" s="135"/>
      <c r="I29" s="39"/>
      <c r="J29" s="39"/>
      <c r="K29" s="39"/>
      <c r="L29" s="40"/>
    </row>
    <row r="30" spans="1:14" x14ac:dyDescent="0.25">
      <c r="A30" s="21" t="s">
        <v>53</v>
      </c>
      <c r="B30" s="41" t="s">
        <v>54</v>
      </c>
      <c r="C30" s="112" t="s">
        <v>14</v>
      </c>
      <c r="D30" s="119" t="s">
        <v>55</v>
      </c>
      <c r="E30" s="120"/>
      <c r="F30" s="42">
        <v>26830.3</v>
      </c>
      <c r="G30" s="43">
        <v>24388.15</v>
      </c>
      <c r="H30" s="43">
        <v>24388.15</v>
      </c>
      <c r="I30" s="44">
        <v>24329</v>
      </c>
      <c r="J30" s="45">
        <v>24329</v>
      </c>
      <c r="K30" s="45">
        <v>24329</v>
      </c>
      <c r="L30" s="46">
        <v>24329</v>
      </c>
    </row>
    <row r="31" spans="1:14" x14ac:dyDescent="0.25">
      <c r="A31" s="21" t="s">
        <v>56</v>
      </c>
      <c r="B31" s="26" t="s">
        <v>57</v>
      </c>
      <c r="C31" s="113"/>
      <c r="D31" s="130" t="s">
        <v>55</v>
      </c>
      <c r="E31" s="131"/>
      <c r="F31" s="47">
        <v>9464</v>
      </c>
      <c r="G31" s="48">
        <v>9293.0499999999993</v>
      </c>
      <c r="H31" s="48">
        <v>11545</v>
      </c>
      <c r="I31" s="49">
        <v>11886</v>
      </c>
      <c r="J31" s="50">
        <v>11778</v>
      </c>
      <c r="K31" s="50">
        <v>11778</v>
      </c>
      <c r="L31" s="51">
        <v>11778</v>
      </c>
      <c r="M31" t="s">
        <v>58</v>
      </c>
    </row>
    <row r="32" spans="1:14" x14ac:dyDescent="0.25">
      <c r="A32" s="21" t="s">
        <v>59</v>
      </c>
      <c r="B32" s="26" t="s">
        <v>60</v>
      </c>
      <c r="C32" s="113"/>
      <c r="D32" s="130" t="s">
        <v>61</v>
      </c>
      <c r="E32" s="131"/>
      <c r="F32" s="47">
        <v>9700</v>
      </c>
      <c r="G32" s="48">
        <v>10285</v>
      </c>
      <c r="H32" s="48">
        <v>10487</v>
      </c>
      <c r="I32" s="49">
        <v>10179</v>
      </c>
      <c r="J32" s="50">
        <v>10179</v>
      </c>
      <c r="K32" s="50">
        <v>10179</v>
      </c>
      <c r="L32" s="51">
        <v>10179</v>
      </c>
    </row>
    <row r="33" spans="1:14" x14ac:dyDescent="0.25">
      <c r="A33" s="21" t="s">
        <v>62</v>
      </c>
      <c r="B33" s="26" t="s">
        <v>63</v>
      </c>
      <c r="C33" s="113"/>
      <c r="D33" s="130" t="s">
        <v>61</v>
      </c>
      <c r="E33" s="131"/>
      <c r="F33" s="47">
        <v>367.3</v>
      </c>
      <c r="G33" s="48">
        <v>86</v>
      </c>
      <c r="H33" s="48">
        <v>86</v>
      </c>
      <c r="I33" s="49">
        <v>0</v>
      </c>
      <c r="J33" s="50">
        <v>0</v>
      </c>
      <c r="K33" s="50">
        <v>0</v>
      </c>
      <c r="L33" s="51">
        <v>0</v>
      </c>
    </row>
    <row r="34" spans="1:14" x14ac:dyDescent="0.25">
      <c r="A34" s="21" t="s">
        <v>64</v>
      </c>
      <c r="B34" s="149" t="s">
        <v>65</v>
      </c>
      <c r="C34" s="150"/>
      <c r="D34" s="150"/>
      <c r="E34" s="150"/>
      <c r="F34" s="150"/>
      <c r="G34" s="150"/>
      <c r="H34" s="150"/>
      <c r="I34" s="52"/>
      <c r="J34" s="52"/>
      <c r="K34" s="52"/>
      <c r="L34" s="53"/>
      <c r="M34" s="151" t="s">
        <v>66</v>
      </c>
    </row>
    <row r="35" spans="1:14" x14ac:dyDescent="0.25">
      <c r="A35" s="54" t="s">
        <v>67</v>
      </c>
      <c r="B35" s="55" t="s">
        <v>68</v>
      </c>
      <c r="C35" s="152" t="s">
        <v>69</v>
      </c>
      <c r="D35" s="145" t="s">
        <v>70</v>
      </c>
      <c r="E35" s="146"/>
      <c r="F35" s="56">
        <v>939.3</v>
      </c>
      <c r="G35" s="41">
        <v>939.9</v>
      </c>
      <c r="H35" s="41">
        <v>939.9</v>
      </c>
      <c r="I35" s="41">
        <v>939.6</v>
      </c>
      <c r="J35" s="41">
        <v>939.6</v>
      </c>
      <c r="K35" s="41">
        <v>939.6</v>
      </c>
      <c r="L35" s="57">
        <f>K35</f>
        <v>939.6</v>
      </c>
      <c r="M35" s="151"/>
    </row>
    <row r="36" spans="1:14" x14ac:dyDescent="0.25">
      <c r="A36" s="54" t="s">
        <v>71</v>
      </c>
      <c r="B36" s="58" t="s">
        <v>72</v>
      </c>
      <c r="C36" s="153"/>
      <c r="D36" s="130" t="s">
        <v>73</v>
      </c>
      <c r="E36" s="131"/>
      <c r="F36" s="23">
        <v>0.36</v>
      </c>
      <c r="G36" s="26">
        <v>0.36</v>
      </c>
      <c r="H36" s="26">
        <v>0.36</v>
      </c>
      <c r="I36" s="26">
        <v>0.36</v>
      </c>
      <c r="J36" s="26">
        <v>0.36</v>
      </c>
      <c r="K36" s="26">
        <v>0.36</v>
      </c>
      <c r="L36" s="57">
        <v>0.36</v>
      </c>
      <c r="M36" s="151"/>
    </row>
    <row r="37" spans="1:14" x14ac:dyDescent="0.25">
      <c r="A37" s="54" t="s">
        <v>74</v>
      </c>
      <c r="B37" s="26" t="s">
        <v>75</v>
      </c>
      <c r="C37" s="153"/>
      <c r="D37" s="147" t="s">
        <v>76</v>
      </c>
      <c r="E37" s="148"/>
      <c r="F37" s="59">
        <v>13.9</v>
      </c>
      <c r="G37" s="60">
        <v>14</v>
      </c>
      <c r="H37" s="60">
        <v>14</v>
      </c>
      <c r="I37" s="26">
        <v>14</v>
      </c>
      <c r="J37" s="26">
        <v>14</v>
      </c>
      <c r="K37" s="26">
        <v>14</v>
      </c>
      <c r="L37" s="57">
        <f t="shared" ref="L37:L38" si="3">K37</f>
        <v>14</v>
      </c>
      <c r="M37" s="151"/>
    </row>
    <row r="38" spans="1:14" x14ac:dyDescent="0.25">
      <c r="A38" s="54" t="s">
        <v>77</v>
      </c>
      <c r="B38" s="58" t="s">
        <v>78</v>
      </c>
      <c r="C38" s="153"/>
      <c r="D38" s="147" t="s">
        <v>76</v>
      </c>
      <c r="E38" s="148"/>
      <c r="F38" s="59">
        <v>17.600000000000001</v>
      </c>
      <c r="G38" s="26">
        <v>17.8</v>
      </c>
      <c r="H38" s="26">
        <v>17.8</v>
      </c>
      <c r="I38" s="26">
        <v>17.8</v>
      </c>
      <c r="J38" s="26">
        <v>17.8</v>
      </c>
      <c r="K38" s="26">
        <v>17.8</v>
      </c>
      <c r="L38" s="57">
        <f t="shared" si="3"/>
        <v>17.8</v>
      </c>
      <c r="M38" s="151"/>
    </row>
    <row r="39" spans="1:14" x14ac:dyDescent="0.25">
      <c r="A39" s="54" t="s">
        <v>79</v>
      </c>
      <c r="B39" s="61" t="s">
        <v>80</v>
      </c>
      <c r="C39" s="154"/>
      <c r="D39" s="155" t="s">
        <v>76</v>
      </c>
      <c r="E39" s="156"/>
      <c r="F39" s="62">
        <v>36.200000000000003</v>
      </c>
      <c r="G39" s="63">
        <v>36.299999999999997</v>
      </c>
      <c r="H39" s="63">
        <v>36.299999999999997</v>
      </c>
      <c r="I39" s="63">
        <v>36.299999999999997</v>
      </c>
      <c r="J39" s="63">
        <v>36.4</v>
      </c>
      <c r="K39" s="63">
        <v>36.5</v>
      </c>
      <c r="L39" s="57">
        <v>36.6</v>
      </c>
      <c r="M39" s="151"/>
    </row>
    <row r="40" spans="1:14" x14ac:dyDescent="0.25">
      <c r="A40" s="21" t="s">
        <v>81</v>
      </c>
      <c r="B40" s="157" t="s">
        <v>82</v>
      </c>
      <c r="C40" s="158"/>
      <c r="D40" s="158"/>
      <c r="E40" s="158"/>
      <c r="F40" s="158"/>
      <c r="G40" s="158"/>
      <c r="H40" s="158"/>
      <c r="I40" s="39"/>
      <c r="J40" s="39"/>
      <c r="K40" s="39"/>
      <c r="L40" s="40"/>
      <c r="M40" s="151"/>
    </row>
    <row r="41" spans="1:14" x14ac:dyDescent="0.25">
      <c r="A41" s="21" t="s">
        <v>83</v>
      </c>
      <c r="B41" s="55" t="s">
        <v>68</v>
      </c>
      <c r="C41" s="152" t="s">
        <v>69</v>
      </c>
      <c r="D41" s="145" t="s">
        <v>84</v>
      </c>
      <c r="E41" s="146"/>
      <c r="F41" s="64">
        <v>307</v>
      </c>
      <c r="G41" s="65">
        <v>307</v>
      </c>
      <c r="H41" s="65">
        <v>307</v>
      </c>
      <c r="I41" s="41">
        <v>307</v>
      </c>
      <c r="J41" s="41">
        <v>307</v>
      </c>
      <c r="K41" s="41">
        <v>307</v>
      </c>
      <c r="L41" s="57">
        <v>307</v>
      </c>
      <c r="M41" s="151"/>
    </row>
    <row r="42" spans="1:14" x14ac:dyDescent="0.25">
      <c r="A42" s="21" t="s">
        <v>85</v>
      </c>
      <c r="B42" s="58" t="s">
        <v>72</v>
      </c>
      <c r="C42" s="153"/>
      <c r="D42" s="130" t="s">
        <v>73</v>
      </c>
      <c r="E42" s="131"/>
      <c r="F42" s="23">
        <v>0.27</v>
      </c>
      <c r="G42" s="26">
        <v>0.27</v>
      </c>
      <c r="H42" s="26">
        <v>0.27</v>
      </c>
      <c r="I42" s="26">
        <v>0.27</v>
      </c>
      <c r="J42" s="26">
        <v>0.27</v>
      </c>
      <c r="K42" s="26">
        <v>0.27</v>
      </c>
      <c r="L42" s="66">
        <v>0.27</v>
      </c>
      <c r="M42" s="151"/>
    </row>
    <row r="43" spans="1:14" x14ac:dyDescent="0.25">
      <c r="A43" s="21" t="s">
        <v>86</v>
      </c>
      <c r="B43" s="26" t="s">
        <v>75</v>
      </c>
      <c r="C43" s="153"/>
      <c r="D43" s="147" t="s">
        <v>87</v>
      </c>
      <c r="E43" s="148"/>
      <c r="F43" s="59">
        <v>0.05</v>
      </c>
      <c r="G43" s="26">
        <v>0.05</v>
      </c>
      <c r="H43" s="26">
        <v>0.05</v>
      </c>
      <c r="I43" s="26">
        <v>0.05</v>
      </c>
      <c r="J43" s="26">
        <v>0.05</v>
      </c>
      <c r="K43" s="26">
        <v>0.05</v>
      </c>
      <c r="L43" s="66">
        <v>0.05</v>
      </c>
      <c r="M43" s="151"/>
    </row>
    <row r="44" spans="1:14" x14ac:dyDescent="0.25">
      <c r="A44" s="21" t="s">
        <v>88</v>
      </c>
      <c r="B44" s="58" t="s">
        <v>78</v>
      </c>
      <c r="C44" s="153"/>
      <c r="D44" s="147" t="s">
        <v>87</v>
      </c>
      <c r="E44" s="148"/>
      <c r="F44" s="59">
        <v>0.6</v>
      </c>
      <c r="G44" s="26">
        <v>0.6</v>
      </c>
      <c r="H44" s="26">
        <v>0.6</v>
      </c>
      <c r="I44" s="26">
        <v>0.6</v>
      </c>
      <c r="J44" s="26">
        <v>0.6</v>
      </c>
      <c r="K44" s="26">
        <v>0.6</v>
      </c>
      <c r="L44" s="66">
        <v>0.6</v>
      </c>
      <c r="M44" s="151"/>
    </row>
    <row r="45" spans="1:14" x14ac:dyDescent="0.25">
      <c r="A45" s="21" t="s">
        <v>89</v>
      </c>
      <c r="B45" s="58" t="s">
        <v>80</v>
      </c>
      <c r="C45" s="153"/>
      <c r="D45" s="147" t="s">
        <v>87</v>
      </c>
      <c r="E45" s="148"/>
      <c r="F45" s="59">
        <v>160.9</v>
      </c>
      <c r="G45" s="26">
        <v>160.9</v>
      </c>
      <c r="H45" s="26">
        <v>160.9</v>
      </c>
      <c r="I45" s="26">
        <v>160.9</v>
      </c>
      <c r="J45" s="26">
        <v>160.9</v>
      </c>
      <c r="K45" s="26">
        <v>160.9</v>
      </c>
      <c r="L45" s="66">
        <v>160.9</v>
      </c>
      <c r="M45" s="151"/>
    </row>
    <row r="46" spans="1:14" ht="47.25" x14ac:dyDescent="0.25">
      <c r="A46" s="21" t="s">
        <v>90</v>
      </c>
      <c r="B46" s="22" t="s">
        <v>91</v>
      </c>
      <c r="C46" s="153"/>
      <c r="D46" s="130" t="s">
        <v>92</v>
      </c>
      <c r="E46" s="131"/>
      <c r="F46" s="23">
        <v>23.3</v>
      </c>
      <c r="G46" s="60">
        <v>23.9</v>
      </c>
      <c r="H46" s="60">
        <v>23.9</v>
      </c>
      <c r="I46" s="67">
        <v>23.9</v>
      </c>
      <c r="J46" s="67">
        <v>24.11</v>
      </c>
      <c r="K46" s="67">
        <v>24.26</v>
      </c>
      <c r="L46" s="68">
        <v>24.26</v>
      </c>
      <c r="N46" s="160"/>
    </row>
    <row r="47" spans="1:14" x14ac:dyDescent="0.25">
      <c r="A47" s="21" t="s">
        <v>93</v>
      </c>
      <c r="B47" s="26" t="s">
        <v>94</v>
      </c>
      <c r="C47" s="153"/>
      <c r="D47" s="130" t="s">
        <v>92</v>
      </c>
      <c r="E47" s="131"/>
      <c r="F47" s="23">
        <v>0.2</v>
      </c>
      <c r="G47" s="60">
        <v>0.2</v>
      </c>
      <c r="H47" s="60">
        <v>0.2</v>
      </c>
      <c r="I47" s="67">
        <v>0.2</v>
      </c>
      <c r="J47" s="67">
        <v>0</v>
      </c>
      <c r="K47" s="67">
        <v>0</v>
      </c>
      <c r="L47" s="68">
        <v>0</v>
      </c>
      <c r="N47" s="161"/>
    </row>
    <row r="48" spans="1:14" ht="31.5" x14ac:dyDescent="0.25">
      <c r="A48" s="21" t="s">
        <v>95</v>
      </c>
      <c r="B48" s="22" t="s">
        <v>96</v>
      </c>
      <c r="C48" s="153"/>
      <c r="D48" s="130" t="s">
        <v>92</v>
      </c>
      <c r="E48" s="131"/>
      <c r="F48" s="23">
        <v>327.10000000000002</v>
      </c>
      <c r="G48" s="26">
        <v>327.10000000000002</v>
      </c>
      <c r="H48" s="26">
        <v>327.10000000000002</v>
      </c>
      <c r="I48" s="26">
        <v>327.10000000000002</v>
      </c>
      <c r="J48" s="26">
        <v>327.10000000000002</v>
      </c>
      <c r="K48" s="26">
        <v>315.10000000000002</v>
      </c>
      <c r="L48" s="26">
        <v>318.10000000000002</v>
      </c>
      <c r="N48" s="161"/>
    </row>
    <row r="49" spans="1:14" x14ac:dyDescent="0.25">
      <c r="A49" s="21" t="s">
        <v>97</v>
      </c>
      <c r="B49" s="26" t="s">
        <v>94</v>
      </c>
      <c r="C49" s="153"/>
      <c r="D49" s="130" t="s">
        <v>92</v>
      </c>
      <c r="E49" s="131"/>
      <c r="F49" s="23">
        <v>7.2</v>
      </c>
      <c r="G49" s="26">
        <v>4.8</v>
      </c>
      <c r="H49" s="26">
        <v>4.8</v>
      </c>
      <c r="I49" s="26">
        <v>4.8</v>
      </c>
      <c r="J49" s="26">
        <v>3.2</v>
      </c>
      <c r="K49" s="60">
        <v>0</v>
      </c>
      <c r="L49" s="69">
        <v>0</v>
      </c>
      <c r="N49" s="162"/>
    </row>
    <row r="50" spans="1:14" ht="31.5" x14ac:dyDescent="0.25">
      <c r="A50" s="21" t="s">
        <v>98</v>
      </c>
      <c r="B50" s="22" t="s">
        <v>99</v>
      </c>
      <c r="C50" s="153"/>
      <c r="D50" s="130" t="s">
        <v>92</v>
      </c>
      <c r="E50" s="131"/>
      <c r="F50" s="23">
        <v>23.6</v>
      </c>
      <c r="G50" s="26">
        <v>23.6</v>
      </c>
      <c r="H50" s="26">
        <v>23.6</v>
      </c>
      <c r="I50" s="26">
        <v>23.6</v>
      </c>
      <c r="J50" s="26">
        <v>23.6</v>
      </c>
      <c r="K50" s="26">
        <v>23.6</v>
      </c>
      <c r="L50" s="66">
        <v>23.6</v>
      </c>
    </row>
    <row r="51" spans="1:14" ht="63" x14ac:dyDescent="0.25">
      <c r="A51" s="70" t="s">
        <v>100</v>
      </c>
      <c r="B51" s="22" t="s">
        <v>101</v>
      </c>
      <c r="C51" s="153"/>
      <c r="D51" s="130" t="s">
        <v>102</v>
      </c>
      <c r="E51" s="131"/>
      <c r="F51" s="23">
        <v>13</v>
      </c>
      <c r="G51" s="26">
        <v>13</v>
      </c>
      <c r="H51" s="26">
        <v>13</v>
      </c>
      <c r="I51" s="26">
        <v>13</v>
      </c>
      <c r="J51" s="26">
        <v>13</v>
      </c>
      <c r="K51" s="26">
        <v>13</v>
      </c>
      <c r="L51" s="66">
        <v>13</v>
      </c>
      <c r="M51" t="s">
        <v>103</v>
      </c>
    </row>
    <row r="52" spans="1:14" ht="31.5" x14ac:dyDescent="0.25">
      <c r="A52" s="21" t="s">
        <v>104</v>
      </c>
      <c r="B52" s="22" t="s">
        <v>105</v>
      </c>
      <c r="C52" s="153"/>
      <c r="D52" s="130" t="s">
        <v>106</v>
      </c>
      <c r="E52" s="131"/>
      <c r="F52" s="23">
        <v>296</v>
      </c>
      <c r="G52" s="26">
        <v>187.4</v>
      </c>
      <c r="H52" s="26">
        <v>187.4</v>
      </c>
      <c r="I52" s="26">
        <v>287.39999999999998</v>
      </c>
      <c r="J52" s="26">
        <v>283.3</v>
      </c>
      <c r="K52" s="26">
        <v>280.8</v>
      </c>
      <c r="L52" s="26">
        <v>277.3</v>
      </c>
    </row>
    <row r="53" spans="1:14" ht="31.5" x14ac:dyDescent="0.25">
      <c r="A53" s="21" t="s">
        <v>107</v>
      </c>
      <c r="B53" s="22" t="s">
        <v>108</v>
      </c>
      <c r="C53" s="153"/>
      <c r="D53" s="130" t="s">
        <v>109</v>
      </c>
      <c r="E53" s="131"/>
      <c r="F53" s="23">
        <v>85.7</v>
      </c>
      <c r="G53" s="26">
        <v>31.25</v>
      </c>
      <c r="H53" s="26">
        <v>56.2</v>
      </c>
      <c r="I53" s="26">
        <v>95.7</v>
      </c>
      <c r="J53" s="26">
        <v>97.2</v>
      </c>
      <c r="K53" s="26">
        <v>99.5</v>
      </c>
      <c r="L53" s="26">
        <v>99.5</v>
      </c>
    </row>
    <row r="54" spans="1:14" ht="47.25" x14ac:dyDescent="0.25">
      <c r="A54" s="21" t="s">
        <v>110</v>
      </c>
      <c r="B54" s="22" t="s">
        <v>111</v>
      </c>
      <c r="C54" s="153"/>
      <c r="D54" s="130" t="s">
        <v>102</v>
      </c>
      <c r="E54" s="131"/>
      <c r="F54" s="23">
        <v>5</v>
      </c>
      <c r="G54" s="26">
        <v>4</v>
      </c>
      <c r="H54" s="26">
        <v>4</v>
      </c>
      <c r="I54" s="26">
        <v>4</v>
      </c>
      <c r="J54" s="26">
        <v>3</v>
      </c>
      <c r="K54" s="26">
        <v>2</v>
      </c>
      <c r="L54" s="66">
        <v>1</v>
      </c>
      <c r="M54" s="71"/>
    </row>
    <row r="55" spans="1:14" ht="31.5" x14ac:dyDescent="0.25">
      <c r="A55" s="21" t="s">
        <v>112</v>
      </c>
      <c r="B55" s="22" t="s">
        <v>113</v>
      </c>
      <c r="C55" s="153"/>
      <c r="D55" s="130" t="s">
        <v>102</v>
      </c>
      <c r="E55" s="131"/>
      <c r="F55" s="23">
        <v>20</v>
      </c>
      <c r="G55" s="26">
        <v>9</v>
      </c>
      <c r="H55" s="26">
        <v>15</v>
      </c>
      <c r="I55" s="26">
        <v>18</v>
      </c>
      <c r="J55" s="26">
        <v>16</v>
      </c>
      <c r="K55" s="26">
        <v>13</v>
      </c>
      <c r="L55" s="66">
        <v>11</v>
      </c>
    </row>
    <row r="56" spans="1:14" ht="47.25" x14ac:dyDescent="0.25">
      <c r="A56" s="72" t="s">
        <v>114</v>
      </c>
      <c r="B56" s="22" t="s">
        <v>115</v>
      </c>
      <c r="C56" s="153"/>
      <c r="D56" s="130" t="s">
        <v>102</v>
      </c>
      <c r="E56" s="131"/>
      <c r="F56" s="23">
        <v>0</v>
      </c>
      <c r="G56" s="26">
        <v>0</v>
      </c>
      <c r="H56" s="26">
        <v>4</v>
      </c>
      <c r="I56" s="26">
        <v>1</v>
      </c>
      <c r="J56" s="26">
        <v>0</v>
      </c>
      <c r="K56" s="26">
        <v>2</v>
      </c>
      <c r="L56" s="66">
        <v>2</v>
      </c>
      <c r="M56" t="s">
        <v>116</v>
      </c>
      <c r="N56" t="s">
        <v>117</v>
      </c>
    </row>
    <row r="57" spans="1:14" ht="47.25" x14ac:dyDescent="0.25">
      <c r="A57" s="72" t="s">
        <v>118</v>
      </c>
      <c r="B57" s="73" t="s">
        <v>119</v>
      </c>
      <c r="C57" s="153"/>
      <c r="D57" s="130" t="s">
        <v>102</v>
      </c>
      <c r="E57" s="159"/>
      <c r="F57" s="10">
        <v>0</v>
      </c>
      <c r="G57" s="26">
        <v>11</v>
      </c>
      <c r="H57" s="26">
        <v>15</v>
      </c>
      <c r="I57" s="26">
        <v>0</v>
      </c>
      <c r="J57" s="26">
        <v>27</v>
      </c>
      <c r="K57" s="26">
        <v>27</v>
      </c>
      <c r="L57" s="66">
        <v>27</v>
      </c>
    </row>
    <row r="58" spans="1:14" ht="63" x14ac:dyDescent="0.25">
      <c r="A58" s="72" t="s">
        <v>120</v>
      </c>
      <c r="B58" s="22" t="s">
        <v>121</v>
      </c>
      <c r="C58" s="154"/>
      <c r="D58" s="130" t="s">
        <v>109</v>
      </c>
      <c r="E58" s="131"/>
      <c r="F58" s="23">
        <v>40.799999999999997</v>
      </c>
      <c r="G58" s="26">
        <v>0</v>
      </c>
      <c r="H58" s="26">
        <v>4.9000000000000004</v>
      </c>
      <c r="I58" s="26">
        <v>41.7</v>
      </c>
      <c r="J58" s="26">
        <v>41.8</v>
      </c>
      <c r="K58" s="26">
        <v>41.8</v>
      </c>
      <c r="L58" s="66">
        <v>41.8</v>
      </c>
    </row>
    <row r="59" spans="1:14" s="20" customFormat="1" ht="19.5" x14ac:dyDescent="0.25">
      <c r="A59" s="17" t="s">
        <v>122</v>
      </c>
      <c r="B59" s="132" t="s">
        <v>123</v>
      </c>
      <c r="C59" s="133"/>
      <c r="D59" s="133"/>
      <c r="E59" s="133"/>
      <c r="F59" s="133"/>
      <c r="G59" s="133"/>
      <c r="H59" s="133"/>
      <c r="I59" s="18"/>
      <c r="J59" s="18"/>
      <c r="K59" s="18"/>
      <c r="L59" s="19"/>
    </row>
    <row r="60" spans="1:14" ht="47.25" x14ac:dyDescent="0.25">
      <c r="A60" s="21" t="s">
        <v>124</v>
      </c>
      <c r="B60" s="22" t="s">
        <v>125</v>
      </c>
      <c r="C60" s="152" t="s">
        <v>69</v>
      </c>
      <c r="D60" s="130" t="s">
        <v>126</v>
      </c>
      <c r="E60" s="131"/>
      <c r="F60" s="74">
        <v>480.6</v>
      </c>
      <c r="G60" s="25">
        <v>491</v>
      </c>
      <c r="H60" s="25">
        <v>491</v>
      </c>
      <c r="I60" s="75">
        <v>491</v>
      </c>
      <c r="J60" s="75">
        <v>491.46</v>
      </c>
      <c r="K60" s="75">
        <v>491.46</v>
      </c>
      <c r="L60" s="75">
        <v>491.46</v>
      </c>
      <c r="M60" t="s">
        <v>127</v>
      </c>
    </row>
    <row r="61" spans="1:14" x14ac:dyDescent="0.25">
      <c r="A61" s="21" t="s">
        <v>128</v>
      </c>
      <c r="B61" s="26" t="s">
        <v>129</v>
      </c>
      <c r="C61" s="153"/>
      <c r="D61" s="130" t="s">
        <v>126</v>
      </c>
      <c r="E61" s="131"/>
      <c r="F61" s="74">
        <v>75.8</v>
      </c>
      <c r="G61" s="25">
        <v>77.900000000000006</v>
      </c>
      <c r="H61" s="25">
        <v>77.900000000000006</v>
      </c>
      <c r="I61" s="10">
        <v>77.92</v>
      </c>
      <c r="J61" s="10">
        <v>78.38</v>
      </c>
      <c r="K61" s="10">
        <v>78.38</v>
      </c>
      <c r="L61" s="10">
        <v>78.38</v>
      </c>
    </row>
    <row r="62" spans="1:14" ht="31.5" x14ac:dyDescent="0.25">
      <c r="A62" s="21" t="s">
        <v>130</v>
      </c>
      <c r="B62" s="22" t="s">
        <v>131</v>
      </c>
      <c r="C62" s="153"/>
      <c r="D62" s="130" t="s">
        <v>126</v>
      </c>
      <c r="E62" s="131"/>
      <c r="F62" s="74">
        <v>27.35</v>
      </c>
      <c r="G62" s="25">
        <v>25.68</v>
      </c>
      <c r="H62" s="25">
        <v>25.68</v>
      </c>
      <c r="I62" s="10">
        <v>25.68</v>
      </c>
      <c r="J62" s="10">
        <v>25.68</v>
      </c>
      <c r="K62" s="10">
        <v>25.68</v>
      </c>
      <c r="L62" s="10">
        <v>25.68</v>
      </c>
    </row>
    <row r="63" spans="1:14" x14ac:dyDescent="0.25">
      <c r="A63" s="21" t="s">
        <v>132</v>
      </c>
      <c r="B63" s="58" t="s">
        <v>133</v>
      </c>
      <c r="C63" s="153"/>
      <c r="D63" s="130" t="s">
        <v>126</v>
      </c>
      <c r="E63" s="131"/>
      <c r="F63" s="74">
        <v>7.15</v>
      </c>
      <c r="G63" s="25">
        <v>6.68</v>
      </c>
      <c r="H63" s="25">
        <v>6.68</v>
      </c>
      <c r="I63" s="10">
        <v>6.68</v>
      </c>
      <c r="J63" s="10">
        <v>6.68</v>
      </c>
      <c r="K63" s="10">
        <v>6.68</v>
      </c>
      <c r="L63" s="10">
        <v>6.68</v>
      </c>
    </row>
    <row r="64" spans="1:14" x14ac:dyDescent="0.25">
      <c r="A64" s="21" t="s">
        <v>134</v>
      </c>
      <c r="B64" s="58" t="s">
        <v>135</v>
      </c>
      <c r="C64" s="153"/>
      <c r="D64" s="130" t="s">
        <v>126</v>
      </c>
      <c r="E64" s="131"/>
      <c r="F64" s="74">
        <v>20.2</v>
      </c>
      <c r="G64" s="25">
        <v>19</v>
      </c>
      <c r="H64" s="25">
        <v>19</v>
      </c>
      <c r="I64" s="75">
        <f t="shared" ref="I64:L64" si="4">I62-I63</f>
        <v>19</v>
      </c>
      <c r="J64" s="75">
        <f t="shared" si="4"/>
        <v>19</v>
      </c>
      <c r="K64" s="75">
        <f t="shared" si="4"/>
        <v>19</v>
      </c>
      <c r="L64" s="75">
        <f t="shared" si="4"/>
        <v>19</v>
      </c>
    </row>
    <row r="65" spans="1:14" ht="47.25" x14ac:dyDescent="0.25">
      <c r="A65" s="21" t="s">
        <v>136</v>
      </c>
      <c r="B65" s="22" t="s">
        <v>137</v>
      </c>
      <c r="C65" s="153"/>
      <c r="D65" s="130" t="s">
        <v>138</v>
      </c>
      <c r="E65" s="131"/>
      <c r="F65" s="74">
        <v>2639</v>
      </c>
      <c r="G65" s="25">
        <v>2774</v>
      </c>
      <c r="H65" s="25">
        <v>2774</v>
      </c>
      <c r="I65" s="10">
        <v>2774</v>
      </c>
      <c r="J65" s="10">
        <v>2734</v>
      </c>
      <c r="K65" s="10">
        <v>2734</v>
      </c>
      <c r="L65" s="11">
        <v>2734</v>
      </c>
    </row>
    <row r="66" spans="1:14" x14ac:dyDescent="0.25">
      <c r="A66" s="21" t="s">
        <v>139</v>
      </c>
      <c r="B66" s="58" t="s">
        <v>133</v>
      </c>
      <c r="C66" s="153"/>
      <c r="D66" s="130" t="s">
        <v>138</v>
      </c>
      <c r="E66" s="131"/>
      <c r="F66" s="74">
        <v>1527</v>
      </c>
      <c r="G66" s="25">
        <v>1576</v>
      </c>
      <c r="H66" s="25">
        <v>1576</v>
      </c>
      <c r="I66" s="10">
        <v>1576</v>
      </c>
      <c r="J66" s="10">
        <v>1560</v>
      </c>
      <c r="K66" s="10">
        <v>1560</v>
      </c>
      <c r="L66" s="11">
        <v>1560</v>
      </c>
    </row>
    <row r="67" spans="1:14" x14ac:dyDescent="0.25">
      <c r="A67" s="21" t="s">
        <v>140</v>
      </c>
      <c r="B67" s="58" t="s">
        <v>135</v>
      </c>
      <c r="C67" s="153"/>
      <c r="D67" s="130" t="s">
        <v>138</v>
      </c>
      <c r="E67" s="131"/>
      <c r="F67" s="74">
        <v>1112</v>
      </c>
      <c r="G67" s="25">
        <v>1198</v>
      </c>
      <c r="H67" s="25">
        <v>1198</v>
      </c>
      <c r="I67" s="10">
        <f t="shared" ref="I67:L67" si="5">I65-I66</f>
        <v>1198</v>
      </c>
      <c r="J67" s="10">
        <f t="shared" si="5"/>
        <v>1174</v>
      </c>
      <c r="K67" s="10">
        <f t="shared" si="5"/>
        <v>1174</v>
      </c>
      <c r="L67" s="10">
        <f t="shared" si="5"/>
        <v>1174</v>
      </c>
    </row>
    <row r="68" spans="1:14" ht="47.25" x14ac:dyDescent="0.25">
      <c r="A68" s="21" t="s">
        <v>141</v>
      </c>
      <c r="B68" s="22" t="s">
        <v>142</v>
      </c>
      <c r="C68" s="153"/>
      <c r="D68" s="130" t="s">
        <v>143</v>
      </c>
      <c r="E68" s="131"/>
      <c r="F68" s="74">
        <v>6075</v>
      </c>
      <c r="G68" s="25">
        <v>1615.6</v>
      </c>
      <c r="H68" s="25">
        <v>1615.6</v>
      </c>
      <c r="I68" s="75">
        <v>12380</v>
      </c>
      <c r="J68" s="75">
        <v>460</v>
      </c>
      <c r="K68" s="75">
        <v>0</v>
      </c>
      <c r="L68" s="76">
        <v>0</v>
      </c>
    </row>
    <row r="69" spans="1:14" x14ac:dyDescent="0.25">
      <c r="A69" s="21" t="s">
        <v>144</v>
      </c>
      <c r="B69" s="58" t="s">
        <v>133</v>
      </c>
      <c r="C69" s="153"/>
      <c r="D69" s="130" t="s">
        <v>143</v>
      </c>
      <c r="E69" s="131"/>
      <c r="F69" s="74">
        <v>3255</v>
      </c>
      <c r="G69" s="25">
        <v>1615.6</v>
      </c>
      <c r="H69" s="25">
        <v>1615.6</v>
      </c>
      <c r="I69" s="75">
        <v>1100</v>
      </c>
      <c r="J69" s="75">
        <v>460</v>
      </c>
      <c r="K69" s="75">
        <v>0</v>
      </c>
      <c r="L69" s="76">
        <v>0</v>
      </c>
    </row>
    <row r="70" spans="1:14" x14ac:dyDescent="0.25">
      <c r="A70" s="1" t="s">
        <v>145</v>
      </c>
      <c r="B70" s="58" t="s">
        <v>135</v>
      </c>
      <c r="C70" s="153"/>
      <c r="D70" s="130" t="s">
        <v>143</v>
      </c>
      <c r="E70" s="131"/>
      <c r="F70" s="74">
        <v>2820</v>
      </c>
      <c r="G70" s="25">
        <v>0</v>
      </c>
      <c r="H70" s="25">
        <v>0</v>
      </c>
      <c r="I70" s="75">
        <v>11280</v>
      </c>
      <c r="J70" s="75">
        <v>0</v>
      </c>
      <c r="K70" s="75">
        <v>0</v>
      </c>
      <c r="L70" s="75">
        <f t="shared" ref="L70" si="6">L68-L69</f>
        <v>0</v>
      </c>
    </row>
    <row r="71" spans="1:14" ht="31.5" x14ac:dyDescent="0.25">
      <c r="A71" s="21" t="s">
        <v>146</v>
      </c>
      <c r="B71" s="22" t="s">
        <v>147</v>
      </c>
      <c r="C71" s="153"/>
      <c r="D71" s="130" t="s">
        <v>143</v>
      </c>
      <c r="E71" s="131"/>
      <c r="F71" s="74">
        <v>25.13</v>
      </c>
      <c r="G71" s="25">
        <v>25.2</v>
      </c>
      <c r="H71" s="25">
        <v>25.2</v>
      </c>
      <c r="I71" s="10">
        <v>25.62</v>
      </c>
      <c r="J71" s="10">
        <v>25.66</v>
      </c>
      <c r="K71" s="10">
        <v>25.66</v>
      </c>
      <c r="L71" s="11">
        <v>25.66</v>
      </c>
      <c r="M71" t="s">
        <v>148</v>
      </c>
    </row>
    <row r="72" spans="1:14" x14ac:dyDescent="0.25">
      <c r="A72" s="72" t="s">
        <v>149</v>
      </c>
      <c r="B72" s="22" t="s">
        <v>150</v>
      </c>
      <c r="C72" s="153"/>
      <c r="D72" s="130" t="s">
        <v>109</v>
      </c>
      <c r="E72" s="131"/>
      <c r="F72" s="74">
        <f>F71/24.81*100%</f>
        <v>1.0128980249899235</v>
      </c>
      <c r="G72" s="25">
        <v>1.02</v>
      </c>
      <c r="H72" s="25">
        <v>1.02</v>
      </c>
      <c r="I72" s="25">
        <f>I71/H71*100%</f>
        <v>1.0166666666666668</v>
      </c>
      <c r="J72" s="25">
        <f>J71/G71*100%</f>
        <v>1.0182539682539682</v>
      </c>
      <c r="K72" s="25">
        <f>K71/J71*100%</f>
        <v>1</v>
      </c>
      <c r="L72" s="38">
        <f>L71/K71*100%</f>
        <v>1</v>
      </c>
    </row>
    <row r="73" spans="1:14" ht="47.25" x14ac:dyDescent="0.35">
      <c r="A73" s="72" t="s">
        <v>151</v>
      </c>
      <c r="B73" s="22" t="s">
        <v>152</v>
      </c>
      <c r="C73" s="153"/>
      <c r="D73" s="130" t="s">
        <v>102</v>
      </c>
      <c r="E73" s="131"/>
      <c r="F73" s="74">
        <v>15</v>
      </c>
      <c r="G73" s="25">
        <v>10</v>
      </c>
      <c r="H73" s="25">
        <v>20</v>
      </c>
      <c r="I73" s="77">
        <v>14</v>
      </c>
      <c r="J73" s="77">
        <v>0</v>
      </c>
      <c r="K73" s="77">
        <v>0</v>
      </c>
      <c r="L73" s="78">
        <v>0</v>
      </c>
      <c r="M73" s="79" t="s">
        <v>153</v>
      </c>
    </row>
    <row r="74" spans="1:14" ht="47.25" x14ac:dyDescent="0.25">
      <c r="A74" s="72" t="s">
        <v>154</v>
      </c>
      <c r="B74" s="80" t="s">
        <v>155</v>
      </c>
      <c r="C74" s="153"/>
      <c r="D74" s="130" t="s">
        <v>102</v>
      </c>
      <c r="E74" s="131"/>
      <c r="F74" s="74">
        <v>46</v>
      </c>
      <c r="G74" s="25">
        <v>46</v>
      </c>
      <c r="H74" s="25">
        <v>46</v>
      </c>
      <c r="I74" s="26">
        <v>46</v>
      </c>
      <c r="J74" s="26">
        <v>46</v>
      </c>
      <c r="K74" s="26">
        <v>46</v>
      </c>
      <c r="L74" s="66">
        <v>46</v>
      </c>
      <c r="M74" t="s">
        <v>156</v>
      </c>
    </row>
    <row r="75" spans="1:14" ht="31.5" x14ac:dyDescent="0.25">
      <c r="A75" s="72" t="s">
        <v>157</v>
      </c>
      <c r="B75" s="80" t="s">
        <v>158</v>
      </c>
      <c r="C75" s="153"/>
      <c r="D75" s="130" t="s">
        <v>102</v>
      </c>
      <c r="E75" s="131"/>
      <c r="F75" s="74">
        <v>3</v>
      </c>
      <c r="G75" s="25">
        <v>3</v>
      </c>
      <c r="H75" s="25">
        <v>3</v>
      </c>
      <c r="I75" s="26">
        <v>3</v>
      </c>
      <c r="J75" s="26">
        <v>3</v>
      </c>
      <c r="K75" s="26">
        <v>3</v>
      </c>
      <c r="L75" s="66">
        <v>3</v>
      </c>
      <c r="M75" t="s">
        <v>156</v>
      </c>
    </row>
    <row r="76" spans="1:14" ht="63" x14ac:dyDescent="0.25">
      <c r="A76" s="72" t="s">
        <v>159</v>
      </c>
      <c r="B76" s="22" t="s">
        <v>160</v>
      </c>
      <c r="C76" s="153"/>
      <c r="D76" s="130" t="s">
        <v>109</v>
      </c>
      <c r="E76" s="131"/>
      <c r="F76" s="74">
        <v>84.6</v>
      </c>
      <c r="G76" s="25">
        <v>89.7</v>
      </c>
      <c r="H76" s="25">
        <v>89.7</v>
      </c>
      <c r="I76" s="26">
        <v>89.7</v>
      </c>
      <c r="J76" s="26">
        <v>96.6</v>
      </c>
      <c r="K76" s="26">
        <v>100</v>
      </c>
      <c r="L76" s="66">
        <v>100</v>
      </c>
      <c r="M76" t="s">
        <v>66</v>
      </c>
    </row>
    <row r="77" spans="1:14" ht="63" x14ac:dyDescent="0.25">
      <c r="A77" s="72" t="s">
        <v>161</v>
      </c>
      <c r="B77" s="22" t="s">
        <v>162</v>
      </c>
      <c r="C77" s="153"/>
      <c r="D77" s="130" t="s">
        <v>163</v>
      </c>
      <c r="E77" s="131"/>
      <c r="F77" s="74">
        <v>823234.7</v>
      </c>
      <c r="G77" s="25">
        <v>680389.4</v>
      </c>
      <c r="H77" s="25">
        <v>222711.1</v>
      </c>
      <c r="I77" s="25">
        <v>222711.1</v>
      </c>
      <c r="J77" s="25">
        <v>222711.1</v>
      </c>
      <c r="K77" s="25">
        <v>173095.5</v>
      </c>
      <c r="L77" s="38">
        <v>0</v>
      </c>
      <c r="M77" t="s">
        <v>66</v>
      </c>
    </row>
    <row r="78" spans="1:14" ht="110.25" x14ac:dyDescent="0.25">
      <c r="A78" s="72" t="s">
        <v>164</v>
      </c>
      <c r="B78" s="22" t="s">
        <v>165</v>
      </c>
      <c r="C78" s="154"/>
      <c r="D78" s="130" t="s">
        <v>109</v>
      </c>
      <c r="E78" s="131"/>
      <c r="F78" s="15">
        <v>79</v>
      </c>
      <c r="G78" s="10">
        <v>79</v>
      </c>
      <c r="H78" s="10">
        <v>79</v>
      </c>
      <c r="I78" s="26">
        <v>81</v>
      </c>
      <c r="J78" s="26">
        <v>83</v>
      </c>
      <c r="K78" s="26">
        <v>85</v>
      </c>
      <c r="L78" s="66">
        <f>K78+2</f>
        <v>87</v>
      </c>
      <c r="N78" t="s">
        <v>66</v>
      </c>
    </row>
    <row r="79" spans="1:14" s="20" customFormat="1" ht="19.5" x14ac:dyDescent="0.25">
      <c r="A79" s="17" t="s">
        <v>166</v>
      </c>
      <c r="B79" s="132" t="s">
        <v>167</v>
      </c>
      <c r="C79" s="133"/>
      <c r="D79" s="133"/>
      <c r="E79" s="133"/>
      <c r="F79" s="133"/>
      <c r="G79" s="133"/>
      <c r="H79" s="133"/>
      <c r="I79" s="18"/>
      <c r="J79" s="18"/>
      <c r="K79" s="18"/>
      <c r="L79" s="19"/>
    </row>
    <row r="80" spans="1:14" ht="47.25" x14ac:dyDescent="0.25">
      <c r="A80" s="21" t="s">
        <v>168</v>
      </c>
      <c r="B80" s="22" t="s">
        <v>169</v>
      </c>
      <c r="C80" s="112" t="s">
        <v>14</v>
      </c>
      <c r="D80" s="130" t="s">
        <v>102</v>
      </c>
      <c r="E80" s="131"/>
      <c r="F80" s="23">
        <v>15</v>
      </c>
      <c r="G80" s="23">
        <v>15</v>
      </c>
      <c r="H80" s="23">
        <v>15</v>
      </c>
      <c r="I80" s="25">
        <v>14</v>
      </c>
      <c r="J80" s="25">
        <v>14</v>
      </c>
      <c r="K80" s="25">
        <v>14</v>
      </c>
      <c r="L80" s="25">
        <v>14</v>
      </c>
    </row>
    <row r="81" spans="1:14" ht="31.5" x14ac:dyDescent="0.25">
      <c r="A81" s="81" t="s">
        <v>170</v>
      </c>
      <c r="B81" s="26" t="s">
        <v>171</v>
      </c>
      <c r="C81" s="113"/>
      <c r="D81" s="130" t="s">
        <v>102</v>
      </c>
      <c r="E81" s="131"/>
      <c r="F81" s="23">
        <v>3</v>
      </c>
      <c r="G81" s="23">
        <v>2</v>
      </c>
      <c r="H81" s="23">
        <v>2</v>
      </c>
      <c r="I81" s="25">
        <v>2</v>
      </c>
      <c r="J81" s="25">
        <v>2</v>
      </c>
      <c r="K81" s="25">
        <v>2</v>
      </c>
      <c r="L81" s="25">
        <v>2</v>
      </c>
      <c r="M81" t="s">
        <v>172</v>
      </c>
    </row>
    <row r="82" spans="1:14" ht="31.5" x14ac:dyDescent="0.25">
      <c r="A82" s="81" t="s">
        <v>173</v>
      </c>
      <c r="B82" s="82" t="s">
        <v>174</v>
      </c>
      <c r="C82" s="114"/>
      <c r="D82" s="130" t="s">
        <v>102</v>
      </c>
      <c r="E82" s="131"/>
      <c r="F82" s="23">
        <v>12</v>
      </c>
      <c r="G82" s="23">
        <v>12</v>
      </c>
      <c r="H82" s="23">
        <v>12</v>
      </c>
      <c r="I82" s="25">
        <v>12</v>
      </c>
      <c r="J82" s="25">
        <v>15</v>
      </c>
      <c r="K82" s="25">
        <v>15</v>
      </c>
      <c r="L82" s="25">
        <v>15</v>
      </c>
      <c r="M82" t="s">
        <v>175</v>
      </c>
    </row>
    <row r="83" spans="1:14" s="84" customFormat="1" ht="47.25" x14ac:dyDescent="0.25">
      <c r="A83" s="21" t="s">
        <v>176</v>
      </c>
      <c r="B83" s="32" t="s">
        <v>177</v>
      </c>
      <c r="C83" s="112" t="s">
        <v>178</v>
      </c>
      <c r="D83" s="163" t="s">
        <v>179</v>
      </c>
      <c r="E83" s="164"/>
      <c r="F83" s="83">
        <v>160.88</v>
      </c>
      <c r="G83" s="83">
        <v>160.88</v>
      </c>
      <c r="H83" s="83">
        <v>160.88</v>
      </c>
      <c r="I83" s="25" t="e">
        <f>#REF!*0.3%</f>
        <v>#REF!</v>
      </c>
      <c r="J83" s="25">
        <v>160.87899000000002</v>
      </c>
      <c r="K83" s="25">
        <v>160.87899000000002</v>
      </c>
      <c r="L83" s="25">
        <v>160.87899000000002</v>
      </c>
      <c r="M83" s="84" t="s">
        <v>180</v>
      </c>
    </row>
    <row r="84" spans="1:14" ht="47.25" x14ac:dyDescent="0.25">
      <c r="A84" s="21" t="s">
        <v>181</v>
      </c>
      <c r="B84" s="22" t="s">
        <v>182</v>
      </c>
      <c r="C84" s="113"/>
      <c r="D84" s="130" t="s">
        <v>163</v>
      </c>
      <c r="E84" s="131"/>
      <c r="F84" s="74">
        <v>2767.36</v>
      </c>
      <c r="G84" s="25">
        <v>1610.45</v>
      </c>
      <c r="H84" s="25">
        <v>2958.66</v>
      </c>
      <c r="I84" s="25">
        <v>2958.58</v>
      </c>
      <c r="J84" s="25">
        <v>3010.17</v>
      </c>
      <c r="K84" s="25">
        <v>2972.4</v>
      </c>
      <c r="L84" s="38">
        <f>K84</f>
        <v>2972.4</v>
      </c>
      <c r="M84">
        <v>3195.63</v>
      </c>
      <c r="N84" s="85">
        <v>2017</v>
      </c>
    </row>
    <row r="85" spans="1:14" x14ac:dyDescent="0.25">
      <c r="A85" s="21" t="s">
        <v>183</v>
      </c>
      <c r="B85" s="22" t="s">
        <v>150</v>
      </c>
      <c r="C85" s="114"/>
      <c r="D85" s="130" t="s">
        <v>109</v>
      </c>
      <c r="E85" s="131"/>
      <c r="F85" s="23">
        <v>0.87</v>
      </c>
      <c r="G85" s="86" t="s">
        <v>31</v>
      </c>
      <c r="H85" s="75">
        <f>H84/F84</f>
        <v>1.0691272548566142</v>
      </c>
      <c r="I85" s="75">
        <f>I84/H84</f>
        <v>0.99997296073222341</v>
      </c>
      <c r="J85" s="75">
        <f>J84/G84</f>
        <v>1.869148374677885</v>
      </c>
      <c r="K85" s="75">
        <f>K84/J84</f>
        <v>0.98745253590328785</v>
      </c>
      <c r="L85" s="76">
        <f>L84/K84</f>
        <v>1</v>
      </c>
    </row>
    <row r="86" spans="1:14" s="20" customFormat="1" ht="19.5" x14ac:dyDescent="0.25">
      <c r="A86" s="17" t="s">
        <v>184</v>
      </c>
      <c r="B86" s="132" t="s">
        <v>185</v>
      </c>
      <c r="C86" s="133"/>
      <c r="D86" s="133"/>
      <c r="E86" s="133"/>
      <c r="F86" s="133"/>
      <c r="G86" s="133"/>
      <c r="H86" s="133"/>
      <c r="I86" s="18"/>
      <c r="J86" s="18"/>
      <c r="K86" s="18"/>
      <c r="L86" s="19"/>
    </row>
    <row r="87" spans="1:14" ht="31.5" x14ac:dyDescent="0.25">
      <c r="A87" s="21" t="s">
        <v>186</v>
      </c>
      <c r="B87" s="22" t="s">
        <v>187</v>
      </c>
      <c r="C87" s="112" t="s">
        <v>14</v>
      </c>
      <c r="D87" s="130" t="s">
        <v>102</v>
      </c>
      <c r="E87" s="131"/>
      <c r="F87" s="87">
        <v>4</v>
      </c>
      <c r="G87" s="10">
        <v>4</v>
      </c>
      <c r="H87" s="10">
        <v>5</v>
      </c>
      <c r="I87" s="26">
        <v>4</v>
      </c>
      <c r="J87" s="26">
        <v>5</v>
      </c>
      <c r="K87" s="26">
        <v>5</v>
      </c>
      <c r="L87" s="66">
        <v>5</v>
      </c>
      <c r="N87" t="s">
        <v>188</v>
      </c>
    </row>
    <row r="88" spans="1:14" x14ac:dyDescent="0.25">
      <c r="A88" s="21" t="s">
        <v>189</v>
      </c>
      <c r="B88" s="22" t="s">
        <v>190</v>
      </c>
      <c r="C88" s="113"/>
      <c r="D88" s="130" t="s">
        <v>191</v>
      </c>
      <c r="E88" s="131"/>
      <c r="F88" s="74">
        <v>999019</v>
      </c>
      <c r="G88" s="25">
        <v>1178423.8</v>
      </c>
      <c r="H88" s="25">
        <v>1205576.1000000001</v>
      </c>
      <c r="I88" s="48">
        <f>284384.8+651261+240509.1+22268.9</f>
        <v>1198423.8</v>
      </c>
      <c r="J88" s="48">
        <f>251992.9+254460.5+227732.7+18578.7</f>
        <v>752764.8</v>
      </c>
      <c r="K88" s="48">
        <f>254132.6+306686.4+239587.4+20673.3</f>
        <v>821079.70000000007</v>
      </c>
      <c r="L88" s="88">
        <f>253388.6+212384.7+239587.4+19902</f>
        <v>725262.70000000007</v>
      </c>
    </row>
    <row r="89" spans="1:14" x14ac:dyDescent="0.25">
      <c r="A89" s="21" t="s">
        <v>192</v>
      </c>
      <c r="B89" s="26" t="s">
        <v>193</v>
      </c>
      <c r="C89" s="113"/>
      <c r="D89" s="130" t="s">
        <v>191</v>
      </c>
      <c r="E89" s="131"/>
      <c r="F89" s="74">
        <v>988913</v>
      </c>
      <c r="G89" s="25">
        <v>1089490.3999999999</v>
      </c>
      <c r="H89" s="25">
        <v>1096347.6000000001</v>
      </c>
      <c r="I89" s="48">
        <v>1109490.3999999999</v>
      </c>
      <c r="J89" s="48">
        <f>J88</f>
        <v>752764.8</v>
      </c>
      <c r="K89" s="48">
        <f>K88</f>
        <v>821079.70000000007</v>
      </c>
      <c r="L89" s="48">
        <f>L88</f>
        <v>725262.70000000007</v>
      </c>
    </row>
    <row r="90" spans="1:14" ht="47.25" x14ac:dyDescent="0.25">
      <c r="A90" s="21" t="s">
        <v>194</v>
      </c>
      <c r="B90" s="22" t="s">
        <v>195</v>
      </c>
      <c r="C90" s="114"/>
      <c r="D90" s="130" t="s">
        <v>109</v>
      </c>
      <c r="E90" s="131"/>
      <c r="F90" s="74">
        <v>90.7</v>
      </c>
      <c r="G90" s="25">
        <v>39.200000000000003</v>
      </c>
      <c r="H90" s="25">
        <v>95</v>
      </c>
      <c r="I90" s="48">
        <v>95</v>
      </c>
      <c r="J90" s="48">
        <v>95</v>
      </c>
      <c r="K90" s="48">
        <v>95</v>
      </c>
      <c r="L90" s="88">
        <v>95</v>
      </c>
      <c r="N90">
        <f>651261-562327.6</f>
        <v>88933.400000000023</v>
      </c>
    </row>
    <row r="91" spans="1:14" s="20" customFormat="1" ht="19.5" x14ac:dyDescent="0.25">
      <c r="A91" s="17" t="s">
        <v>196</v>
      </c>
      <c r="B91" s="132" t="s">
        <v>197</v>
      </c>
      <c r="C91" s="133"/>
      <c r="D91" s="133"/>
      <c r="E91" s="133"/>
      <c r="F91" s="133"/>
      <c r="G91" s="133"/>
      <c r="H91" s="133"/>
      <c r="I91" s="18"/>
      <c r="J91" s="18"/>
      <c r="K91" s="18"/>
      <c r="L91" s="19"/>
    </row>
    <row r="92" spans="1:14" ht="63" x14ac:dyDescent="0.25">
      <c r="A92" s="21" t="s">
        <v>198</v>
      </c>
      <c r="B92" s="80" t="s">
        <v>199</v>
      </c>
      <c r="C92" s="166" t="s">
        <v>200</v>
      </c>
      <c r="D92" s="130" t="s">
        <v>102</v>
      </c>
      <c r="E92" s="131"/>
      <c r="F92" s="23">
        <v>7</v>
      </c>
      <c r="G92" s="89">
        <v>4</v>
      </c>
      <c r="H92" s="89">
        <v>8</v>
      </c>
      <c r="I92" s="34">
        <v>8</v>
      </c>
      <c r="J92" s="34">
        <v>10</v>
      </c>
      <c r="K92" s="34">
        <v>10</v>
      </c>
      <c r="L92" s="90">
        <v>10</v>
      </c>
    </row>
    <row r="93" spans="1:14" ht="31.5" x14ac:dyDescent="0.25">
      <c r="A93" s="21" t="s">
        <v>201</v>
      </c>
      <c r="B93" s="80" t="s">
        <v>202</v>
      </c>
      <c r="C93" s="167"/>
      <c r="D93" s="130" t="s">
        <v>138</v>
      </c>
      <c r="E93" s="131"/>
      <c r="F93" s="23">
        <v>181</v>
      </c>
      <c r="G93" s="89">
        <v>30</v>
      </c>
      <c r="H93" s="89">
        <v>67</v>
      </c>
      <c r="I93" s="34">
        <v>67</v>
      </c>
      <c r="J93" s="34">
        <v>133</v>
      </c>
      <c r="K93" s="34">
        <v>200</v>
      </c>
      <c r="L93" s="90">
        <v>267</v>
      </c>
    </row>
    <row r="94" spans="1:14" ht="63" x14ac:dyDescent="0.25">
      <c r="A94" s="21" t="s">
        <v>203</v>
      </c>
      <c r="B94" s="80" t="s">
        <v>204</v>
      </c>
      <c r="C94" s="167"/>
      <c r="D94" s="130" t="s">
        <v>109</v>
      </c>
      <c r="E94" s="131"/>
      <c r="F94" s="23">
        <v>50</v>
      </c>
      <c r="G94" s="89">
        <v>50</v>
      </c>
      <c r="H94" s="89">
        <v>53</v>
      </c>
      <c r="I94" s="34">
        <v>53.02</v>
      </c>
      <c r="J94" s="34">
        <v>53.86</v>
      </c>
      <c r="K94" s="34">
        <v>56.1</v>
      </c>
      <c r="L94" s="90">
        <v>56.1</v>
      </c>
    </row>
    <row r="95" spans="1:14" x14ac:dyDescent="0.25">
      <c r="A95" s="21" t="s">
        <v>205</v>
      </c>
      <c r="B95" s="80" t="s">
        <v>206</v>
      </c>
      <c r="C95" s="167"/>
      <c r="D95" s="130" t="s">
        <v>102</v>
      </c>
      <c r="E95" s="131"/>
      <c r="F95" s="23">
        <v>18</v>
      </c>
      <c r="G95" s="89">
        <v>41</v>
      </c>
      <c r="H95" s="89">
        <v>60</v>
      </c>
      <c r="I95" s="34">
        <v>60</v>
      </c>
      <c r="J95" s="34">
        <v>60</v>
      </c>
      <c r="K95" s="34">
        <v>60</v>
      </c>
      <c r="L95" s="90">
        <v>60</v>
      </c>
    </row>
    <row r="96" spans="1:14" ht="110.25" x14ac:dyDescent="0.25">
      <c r="A96" s="21" t="s">
        <v>207</v>
      </c>
      <c r="B96" s="91" t="s">
        <v>208</v>
      </c>
      <c r="C96" s="168"/>
      <c r="D96" s="130" t="s">
        <v>102</v>
      </c>
      <c r="E96" s="131"/>
      <c r="F96" s="23">
        <v>3</v>
      </c>
      <c r="G96" s="89">
        <v>3</v>
      </c>
      <c r="H96" s="89">
        <v>5</v>
      </c>
      <c r="I96" s="34">
        <v>5</v>
      </c>
      <c r="J96" s="34">
        <v>5</v>
      </c>
      <c r="K96" s="34">
        <v>5</v>
      </c>
      <c r="L96" s="90">
        <v>5</v>
      </c>
    </row>
    <row r="97" spans="1:14" s="20" customFormat="1" ht="19.5" x14ac:dyDescent="0.25">
      <c r="A97" s="17" t="s">
        <v>209</v>
      </c>
      <c r="B97" s="132" t="s">
        <v>210</v>
      </c>
      <c r="C97" s="133"/>
      <c r="D97" s="133"/>
      <c r="E97" s="133"/>
      <c r="F97" s="133"/>
      <c r="G97" s="133"/>
      <c r="H97" s="133"/>
      <c r="I97" s="18"/>
      <c r="J97" s="18"/>
      <c r="K97" s="18"/>
      <c r="L97" s="19"/>
    </row>
    <row r="98" spans="1:14" ht="63" x14ac:dyDescent="0.25">
      <c r="A98" s="21" t="s">
        <v>211</v>
      </c>
      <c r="B98" s="22" t="s">
        <v>212</v>
      </c>
      <c r="C98" s="112" t="s">
        <v>14</v>
      </c>
      <c r="D98" s="130" t="s">
        <v>213</v>
      </c>
      <c r="E98" s="131"/>
      <c r="F98" s="23">
        <v>77.099999999999994</v>
      </c>
      <c r="G98" s="10">
        <v>75.2</v>
      </c>
      <c r="H98" s="10">
        <v>75.2</v>
      </c>
      <c r="I98" s="10">
        <v>77.099999999999994</v>
      </c>
      <c r="J98" s="10">
        <v>77.099999999999994</v>
      </c>
      <c r="K98" s="10">
        <v>77.099999999999994</v>
      </c>
      <c r="L98" s="10">
        <v>77.099999999999994</v>
      </c>
      <c r="M98" s="165" t="s">
        <v>66</v>
      </c>
    </row>
    <row r="99" spans="1:14" ht="47.25" x14ac:dyDescent="0.25">
      <c r="A99" s="21" t="s">
        <v>214</v>
      </c>
      <c r="B99" s="32" t="s">
        <v>215</v>
      </c>
      <c r="C99" s="113"/>
      <c r="D99" s="163" t="s">
        <v>213</v>
      </c>
      <c r="E99" s="164"/>
      <c r="F99" s="83">
        <v>0</v>
      </c>
      <c r="G99" s="10">
        <v>0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  <c r="M99" s="165"/>
    </row>
    <row r="100" spans="1:14" x14ac:dyDescent="0.25">
      <c r="A100" s="21" t="s">
        <v>216</v>
      </c>
      <c r="B100" s="22" t="s">
        <v>217</v>
      </c>
      <c r="C100" s="113"/>
      <c r="D100" s="130" t="s">
        <v>218</v>
      </c>
      <c r="E100" s="131"/>
      <c r="F100" s="92">
        <v>9855</v>
      </c>
      <c r="G100" s="34">
        <v>5633</v>
      </c>
      <c r="H100" s="34">
        <v>9363</v>
      </c>
      <c r="I100" s="93">
        <f t="shared" ref="I100" si="7">SUM(I101:I103)</f>
        <v>21212</v>
      </c>
      <c r="J100" s="93">
        <f t="shared" ref="J100:L100" si="8">SUM(J101:J103)</f>
        <v>38008</v>
      </c>
      <c r="K100" s="93">
        <f t="shared" si="8"/>
        <v>39004</v>
      </c>
      <c r="L100" s="93">
        <f t="shared" si="8"/>
        <v>39054</v>
      </c>
      <c r="N100" s="94">
        <f>L100-G100</f>
        <v>33421</v>
      </c>
    </row>
    <row r="101" spans="1:14" x14ac:dyDescent="0.25">
      <c r="A101" s="21" t="s">
        <v>219</v>
      </c>
      <c r="B101" s="26" t="s">
        <v>220</v>
      </c>
      <c r="C101" s="113"/>
      <c r="D101" s="130" t="s">
        <v>218</v>
      </c>
      <c r="E101" s="131"/>
      <c r="F101" s="92">
        <v>5858</v>
      </c>
      <c r="G101" s="34">
        <v>4587</v>
      </c>
      <c r="H101" s="34">
        <v>6520</v>
      </c>
      <c r="I101" s="93">
        <v>17866</v>
      </c>
      <c r="J101" s="93">
        <v>19631</v>
      </c>
      <c r="K101" s="93">
        <v>19631</v>
      </c>
      <c r="L101" s="95">
        <v>19631</v>
      </c>
    </row>
    <row r="102" spans="1:14" x14ac:dyDescent="0.25">
      <c r="A102" s="21" t="s">
        <v>221</v>
      </c>
      <c r="B102" s="26" t="s">
        <v>222</v>
      </c>
      <c r="C102" s="113"/>
      <c r="D102" s="130" t="s">
        <v>218</v>
      </c>
      <c r="E102" s="131"/>
      <c r="F102" s="92">
        <v>3997</v>
      </c>
      <c r="G102" s="34">
        <v>1046</v>
      </c>
      <c r="H102" s="34">
        <v>2843</v>
      </c>
      <c r="I102" s="93">
        <v>3346</v>
      </c>
      <c r="J102" s="93">
        <v>3681</v>
      </c>
      <c r="K102" s="93">
        <v>3681</v>
      </c>
      <c r="L102" s="95">
        <v>3681</v>
      </c>
    </row>
    <row r="103" spans="1:14" x14ac:dyDescent="0.25">
      <c r="A103" s="21" t="s">
        <v>223</v>
      </c>
      <c r="B103" s="26" t="s">
        <v>224</v>
      </c>
      <c r="C103" s="113"/>
      <c r="D103" s="130" t="s">
        <v>218</v>
      </c>
      <c r="E103" s="131"/>
      <c r="F103" s="92">
        <v>0</v>
      </c>
      <c r="G103" s="34">
        <v>1864</v>
      </c>
      <c r="H103" s="34">
        <v>3224</v>
      </c>
      <c r="I103" s="93">
        <v>0</v>
      </c>
      <c r="J103" s="93">
        <v>14696</v>
      </c>
      <c r="K103" s="93">
        <v>15692</v>
      </c>
      <c r="L103" s="95">
        <v>15742</v>
      </c>
    </row>
    <row r="104" spans="1:14" ht="31.5" x14ac:dyDescent="0.25">
      <c r="A104" s="21" t="s">
        <v>225</v>
      </c>
      <c r="B104" s="22" t="s">
        <v>226</v>
      </c>
      <c r="C104" s="113"/>
      <c r="D104" s="130" t="s">
        <v>227</v>
      </c>
      <c r="E104" s="131"/>
      <c r="F104" s="23">
        <v>110</v>
      </c>
      <c r="G104" s="33">
        <v>225</v>
      </c>
      <c r="H104" s="33">
        <v>149</v>
      </c>
      <c r="I104" s="96">
        <v>149</v>
      </c>
      <c r="J104" s="96">
        <v>141</v>
      </c>
      <c r="K104" s="96">
        <v>141</v>
      </c>
      <c r="L104" s="97">
        <v>141</v>
      </c>
      <c r="M104">
        <f>18+18+11+11+38+24</f>
        <v>120</v>
      </c>
      <c r="N104">
        <f>18+18+11+11+11+38+24+18</f>
        <v>149</v>
      </c>
    </row>
    <row r="105" spans="1:14" ht="126" x14ac:dyDescent="0.25">
      <c r="A105" s="21" t="s">
        <v>228</v>
      </c>
      <c r="B105" s="22" t="s">
        <v>229</v>
      </c>
      <c r="C105" s="113"/>
      <c r="D105" s="130" t="s">
        <v>109</v>
      </c>
      <c r="E105" s="131"/>
      <c r="F105" s="23">
        <v>100</v>
      </c>
      <c r="G105" s="10">
        <v>91.9</v>
      </c>
      <c r="H105" s="10">
        <v>91.9</v>
      </c>
      <c r="I105" s="26">
        <v>91.9</v>
      </c>
      <c r="J105" s="26">
        <v>91.9</v>
      </c>
      <c r="K105" s="26">
        <v>91.9</v>
      </c>
      <c r="L105" s="66">
        <v>91.9</v>
      </c>
      <c r="M105" s="98" t="s">
        <v>180</v>
      </c>
      <c r="N105" t="s">
        <v>230</v>
      </c>
    </row>
    <row r="106" spans="1:14" ht="47.25" x14ac:dyDescent="0.25">
      <c r="A106" s="21" t="s">
        <v>231</v>
      </c>
      <c r="B106" s="22" t="s">
        <v>232</v>
      </c>
      <c r="C106" s="114"/>
      <c r="D106" s="130" t="s">
        <v>109</v>
      </c>
      <c r="E106" s="131"/>
      <c r="F106" s="23">
        <v>46.3</v>
      </c>
      <c r="G106" s="23">
        <v>46.3</v>
      </c>
      <c r="H106" s="23">
        <v>46.3</v>
      </c>
      <c r="I106" s="26">
        <v>46.3</v>
      </c>
      <c r="J106" s="26">
        <v>46.3</v>
      </c>
      <c r="K106" s="26">
        <v>46.3</v>
      </c>
      <c r="L106" s="26">
        <v>46.3</v>
      </c>
    </row>
    <row r="107" spans="1:14" s="20" customFormat="1" ht="19.5" x14ac:dyDescent="0.25">
      <c r="A107" s="17" t="s">
        <v>233</v>
      </c>
      <c r="B107" s="132" t="s">
        <v>234</v>
      </c>
      <c r="C107" s="133"/>
      <c r="D107" s="133"/>
      <c r="E107" s="133"/>
      <c r="F107" s="133"/>
      <c r="G107" s="133"/>
      <c r="H107" s="133"/>
      <c r="I107" s="18"/>
      <c r="J107" s="18"/>
      <c r="K107" s="18"/>
      <c r="L107" s="19"/>
    </row>
    <row r="108" spans="1:14" ht="31.5" x14ac:dyDescent="0.25">
      <c r="A108" s="21" t="s">
        <v>235</v>
      </c>
      <c r="B108" s="22" t="s">
        <v>236</v>
      </c>
      <c r="C108" s="112" t="s">
        <v>14</v>
      </c>
      <c r="D108" s="130" t="s">
        <v>237</v>
      </c>
      <c r="E108" s="131"/>
      <c r="F108" s="99">
        <v>1070289</v>
      </c>
      <c r="G108" s="100">
        <v>536097</v>
      </c>
      <c r="H108" s="101">
        <v>1048487</v>
      </c>
      <c r="I108" s="102">
        <v>1038558</v>
      </c>
      <c r="J108" s="102">
        <v>1029073</v>
      </c>
      <c r="K108" s="102">
        <v>1029073</v>
      </c>
      <c r="L108" s="102">
        <v>1029073</v>
      </c>
      <c r="M108" s="5" t="e">
        <f>G108/#REF!</f>
        <v>#REF!</v>
      </c>
    </row>
    <row r="109" spans="1:14" ht="47.25" x14ac:dyDescent="0.25">
      <c r="A109" s="21" t="s">
        <v>238</v>
      </c>
      <c r="B109" s="103" t="s">
        <v>239</v>
      </c>
      <c r="C109" s="113"/>
      <c r="D109" s="130" t="s">
        <v>237</v>
      </c>
      <c r="E109" s="131"/>
      <c r="F109" s="99">
        <v>21802</v>
      </c>
      <c r="G109" s="100">
        <v>21802</v>
      </c>
      <c r="H109" s="100">
        <v>21802</v>
      </c>
      <c r="I109" s="102">
        <f>I108-L108</f>
        <v>9485</v>
      </c>
      <c r="J109" s="102">
        <v>0</v>
      </c>
      <c r="K109" s="102">
        <v>0</v>
      </c>
      <c r="L109" s="104">
        <v>0</v>
      </c>
    </row>
    <row r="110" spans="1:14" ht="31.5" x14ac:dyDescent="0.25">
      <c r="A110" s="21" t="s">
        <v>240</v>
      </c>
      <c r="B110" s="22" t="s">
        <v>241</v>
      </c>
      <c r="C110" s="113"/>
      <c r="D110" s="130" t="s">
        <v>102</v>
      </c>
      <c r="E110" s="131"/>
      <c r="F110" s="105">
        <v>24</v>
      </c>
      <c r="G110" s="106">
        <v>24</v>
      </c>
      <c r="H110" s="106">
        <v>24</v>
      </c>
      <c r="I110" s="102">
        <v>25</v>
      </c>
      <c r="J110" s="102">
        <v>25</v>
      </c>
      <c r="K110" s="102">
        <v>25</v>
      </c>
      <c r="L110" s="104">
        <v>25</v>
      </c>
      <c r="N110" t="s">
        <v>242</v>
      </c>
    </row>
    <row r="111" spans="1:14" ht="31.5" x14ac:dyDescent="0.25">
      <c r="A111" s="21" t="s">
        <v>243</v>
      </c>
      <c r="B111" s="22" t="s">
        <v>244</v>
      </c>
      <c r="C111" s="114"/>
      <c r="D111" s="130" t="s">
        <v>102</v>
      </c>
      <c r="E111" s="131"/>
      <c r="F111" s="105">
        <v>79660</v>
      </c>
      <c r="G111" s="107">
        <v>38851</v>
      </c>
      <c r="H111" s="107">
        <v>54320</v>
      </c>
      <c r="I111" s="102">
        <v>81516</v>
      </c>
      <c r="J111" s="102">
        <v>81516</v>
      </c>
      <c r="K111" s="102">
        <v>81516</v>
      </c>
      <c r="L111" s="102">
        <v>81516</v>
      </c>
      <c r="N111" t="s">
        <v>245</v>
      </c>
    </row>
    <row r="114" spans="7:9" customFormat="1" x14ac:dyDescent="0.25">
      <c r="G114" s="108"/>
      <c r="H114" s="108"/>
      <c r="I114" s="108"/>
    </row>
  </sheetData>
  <mergeCells count="117">
    <mergeCell ref="D105:E105"/>
    <mergeCell ref="D106:E106"/>
    <mergeCell ref="B107:H107"/>
    <mergeCell ref="C108:C111"/>
    <mergeCell ref="D108:E108"/>
    <mergeCell ref="D109:E109"/>
    <mergeCell ref="D110:E110"/>
    <mergeCell ref="D111:E111"/>
    <mergeCell ref="B97:H97"/>
    <mergeCell ref="C98:C106"/>
    <mergeCell ref="D98:E98"/>
    <mergeCell ref="M98:M99"/>
    <mergeCell ref="D99:E99"/>
    <mergeCell ref="D100:E100"/>
    <mergeCell ref="D101:E101"/>
    <mergeCell ref="D102:E102"/>
    <mergeCell ref="D103:E103"/>
    <mergeCell ref="D104:E104"/>
    <mergeCell ref="B91:H91"/>
    <mergeCell ref="C92:C96"/>
    <mergeCell ref="D92:E92"/>
    <mergeCell ref="D93:E93"/>
    <mergeCell ref="D94:E94"/>
    <mergeCell ref="D95:E95"/>
    <mergeCell ref="D96:E96"/>
    <mergeCell ref="D69:E69"/>
    <mergeCell ref="D70:E70"/>
    <mergeCell ref="D71:E71"/>
    <mergeCell ref="D72:E72"/>
    <mergeCell ref="B86:H86"/>
    <mergeCell ref="C87:C90"/>
    <mergeCell ref="D87:E87"/>
    <mergeCell ref="D88:E88"/>
    <mergeCell ref="D89:E89"/>
    <mergeCell ref="D90:E90"/>
    <mergeCell ref="B79:H79"/>
    <mergeCell ref="C80:C82"/>
    <mergeCell ref="D80:E80"/>
    <mergeCell ref="D81:E81"/>
    <mergeCell ref="D82:E82"/>
    <mergeCell ref="C83:C85"/>
    <mergeCell ref="D83:E83"/>
    <mergeCell ref="D84:E84"/>
    <mergeCell ref="D85:E85"/>
    <mergeCell ref="N46:N49"/>
    <mergeCell ref="D47:E47"/>
    <mergeCell ref="D48:E48"/>
    <mergeCell ref="D49:E49"/>
    <mergeCell ref="D50:E50"/>
    <mergeCell ref="D51:E51"/>
    <mergeCell ref="D58:E58"/>
    <mergeCell ref="B59:H59"/>
    <mergeCell ref="C60:C78"/>
    <mergeCell ref="D60:E60"/>
    <mergeCell ref="D61:E61"/>
    <mergeCell ref="D62:E62"/>
    <mergeCell ref="D63:E63"/>
    <mergeCell ref="D64:E64"/>
    <mergeCell ref="D65:E65"/>
    <mergeCell ref="D66:E66"/>
    <mergeCell ref="D73:E73"/>
    <mergeCell ref="D74:E74"/>
    <mergeCell ref="D75:E75"/>
    <mergeCell ref="D76:E76"/>
    <mergeCell ref="D77:E77"/>
    <mergeCell ref="D78:E78"/>
    <mergeCell ref="D67:E67"/>
    <mergeCell ref="D68:E68"/>
    <mergeCell ref="D41:E41"/>
    <mergeCell ref="D42:E42"/>
    <mergeCell ref="D43:E43"/>
    <mergeCell ref="D44:E44"/>
    <mergeCell ref="D45:E45"/>
    <mergeCell ref="D46:E46"/>
    <mergeCell ref="B34:H34"/>
    <mergeCell ref="M34:M45"/>
    <mergeCell ref="C35:C39"/>
    <mergeCell ref="D35:E35"/>
    <mergeCell ref="D36:E36"/>
    <mergeCell ref="D37:E37"/>
    <mergeCell ref="D38:E38"/>
    <mergeCell ref="D39:E39"/>
    <mergeCell ref="B40:H40"/>
    <mergeCell ref="C41:C58"/>
    <mergeCell ref="D52:E52"/>
    <mergeCell ref="D53:E53"/>
    <mergeCell ref="D54:E54"/>
    <mergeCell ref="D55:E55"/>
    <mergeCell ref="D56:E56"/>
    <mergeCell ref="D57:E57"/>
    <mergeCell ref="D7:E7"/>
    <mergeCell ref="B8:H8"/>
    <mergeCell ref="C9:C11"/>
    <mergeCell ref="D9:E9"/>
    <mergeCell ref="D10:E10"/>
    <mergeCell ref="D11:E11"/>
    <mergeCell ref="B29:H29"/>
    <mergeCell ref="C30:C33"/>
    <mergeCell ref="D30:E30"/>
    <mergeCell ref="D31:E31"/>
    <mergeCell ref="D32:E32"/>
    <mergeCell ref="D33:E33"/>
    <mergeCell ref="B12:H12"/>
    <mergeCell ref="C13:C27"/>
    <mergeCell ref="D13:E17"/>
    <mergeCell ref="D18:E22"/>
    <mergeCell ref="D23:E27"/>
    <mergeCell ref="B28:H28"/>
    <mergeCell ref="A4:A6"/>
    <mergeCell ref="B4:B6"/>
    <mergeCell ref="C4:C6"/>
    <mergeCell ref="D4:E6"/>
    <mergeCell ref="F4:F6"/>
    <mergeCell ref="G4:G6"/>
    <mergeCell ref="A2:H3"/>
    <mergeCell ref="H4:H6"/>
    <mergeCell ref="J5:L5"/>
  </mergeCells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2019-11-15T08:49:02Z</dcterms:modified>
</cp:coreProperties>
</file>