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2 -ТЭО'!$A$1:$AR$63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G13" i="5" l="1"/>
  <c r="G12" i="5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O58" i="6"/>
  <c r="AK58" i="6"/>
  <c r="AG58" i="6"/>
  <c r="AC58" i="6"/>
  <c r="Y58" i="6"/>
  <c r="U58" i="6"/>
  <c r="Q58" i="6"/>
  <c r="G58" i="6"/>
  <c r="E58" i="6" s="1"/>
  <c r="E44" i="6" s="1"/>
  <c r="I58" i="6"/>
  <c r="M58" i="6"/>
  <c r="AO43" i="6"/>
  <c r="AK43" i="6"/>
  <c r="AG43" i="6"/>
  <c r="AC43" i="6"/>
  <c r="Y43" i="6"/>
  <c r="U43" i="6"/>
  <c r="Q43" i="6"/>
  <c r="G43" i="6"/>
  <c r="E43" i="6" s="1"/>
  <c r="E16" i="6" s="1"/>
  <c r="I43" i="6"/>
  <c r="M43" i="6"/>
  <c r="AO42" i="6" l="1"/>
  <c r="AK42" i="6"/>
  <c r="AG42" i="6"/>
  <c r="AC42" i="6"/>
  <c r="Y42" i="6"/>
  <c r="U42" i="6"/>
  <c r="Q42" i="6"/>
  <c r="M42" i="6"/>
  <c r="I42" i="6"/>
  <c r="G42" i="6"/>
  <c r="E42" i="6" s="1"/>
  <c r="K47" i="6" l="1"/>
  <c r="AR17" i="6" l="1"/>
  <c r="F17" i="6"/>
  <c r="H17" i="6"/>
  <c r="J17" i="6"/>
  <c r="L17" i="6"/>
  <c r="N17" i="6"/>
  <c r="O17" i="6"/>
  <c r="P17" i="6"/>
  <c r="R17" i="6"/>
  <c r="S17" i="6"/>
  <c r="T17" i="6"/>
  <c r="V17" i="6"/>
  <c r="W17" i="6"/>
  <c r="X17" i="6"/>
  <c r="Z17" i="6"/>
  <c r="AA17" i="6"/>
  <c r="AB17" i="6"/>
  <c r="AD17" i="6"/>
  <c r="AE17" i="6"/>
  <c r="AF17" i="6"/>
  <c r="AH17" i="6"/>
  <c r="AI17" i="6"/>
  <c r="AJ17" i="6"/>
  <c r="AL17" i="6"/>
  <c r="AM17" i="6"/>
  <c r="AN17" i="6"/>
  <c r="AP17" i="6"/>
  <c r="AQ17" i="6"/>
  <c r="K28" i="6"/>
  <c r="G28" i="6" s="1"/>
  <c r="E28" i="6" s="1"/>
  <c r="M28" i="6"/>
  <c r="Q28" i="6"/>
  <c r="U28" i="6"/>
  <c r="Y28" i="6"/>
  <c r="AC28" i="6"/>
  <c r="AG28" i="6"/>
  <c r="AK28" i="6"/>
  <c r="AO28" i="6"/>
  <c r="I28" i="6" l="1"/>
  <c r="F59" i="6"/>
  <c r="H59" i="6"/>
  <c r="J59" i="6"/>
  <c r="L59" i="6"/>
  <c r="N59" i="6"/>
  <c r="O59" i="6"/>
  <c r="P59" i="6"/>
  <c r="R59" i="6"/>
  <c r="S59" i="6"/>
  <c r="T59" i="6"/>
  <c r="V59" i="6"/>
  <c r="W59" i="6"/>
  <c r="X59" i="6"/>
  <c r="Z59" i="6"/>
  <c r="AA59" i="6"/>
  <c r="AB59" i="6"/>
  <c r="AD59" i="6"/>
  <c r="AE59" i="6"/>
  <c r="AF59" i="6"/>
  <c r="AH59" i="6"/>
  <c r="AI59" i="6"/>
  <c r="AJ59" i="6"/>
  <c r="AL59" i="6"/>
  <c r="AM59" i="6"/>
  <c r="AN59" i="6"/>
  <c r="AP59" i="6"/>
  <c r="AQ59" i="6"/>
  <c r="AR59" i="6"/>
  <c r="AO63" i="6"/>
  <c r="AK63" i="6"/>
  <c r="AG63" i="6"/>
  <c r="AC63" i="6"/>
  <c r="Y63" i="6"/>
  <c r="U63" i="6"/>
  <c r="Q63" i="6"/>
  <c r="M63" i="6"/>
  <c r="I63" i="6"/>
  <c r="G63" i="6"/>
  <c r="E63" i="6" s="1"/>
  <c r="AO41" i="6"/>
  <c r="AK41" i="6"/>
  <c r="AG41" i="6"/>
  <c r="AC41" i="6"/>
  <c r="Y41" i="6"/>
  <c r="U41" i="6"/>
  <c r="Q41" i="6"/>
  <c r="M41" i="6"/>
  <c r="I41" i="6"/>
  <c r="G41" i="6"/>
  <c r="E41" i="6" s="1"/>
  <c r="AO40" i="6"/>
  <c r="AK40" i="6"/>
  <c r="AG40" i="6"/>
  <c r="AC40" i="6"/>
  <c r="Y40" i="6"/>
  <c r="U40" i="6"/>
  <c r="Q40" i="6"/>
  <c r="M40" i="6"/>
  <c r="I40" i="6"/>
  <c r="G40" i="6"/>
  <c r="E40" i="6" s="1"/>
  <c r="AO57" i="6"/>
  <c r="AK57" i="6"/>
  <c r="AG57" i="6"/>
  <c r="AC57" i="6"/>
  <c r="Y57" i="6"/>
  <c r="U57" i="6"/>
  <c r="Q57" i="6"/>
  <c r="M57" i="6"/>
  <c r="I57" i="6"/>
  <c r="G57" i="6"/>
  <c r="E57" i="6" s="1"/>
  <c r="AO62" i="6"/>
  <c r="AK62" i="6"/>
  <c r="AG62" i="6"/>
  <c r="AC62" i="6"/>
  <c r="Y62" i="6"/>
  <c r="U62" i="6"/>
  <c r="Q62" i="6"/>
  <c r="M62" i="6"/>
  <c r="I62" i="6"/>
  <c r="G62" i="6"/>
  <c r="E62" i="6" s="1"/>
  <c r="K14" i="6"/>
  <c r="K11" i="6" l="1"/>
  <c r="K45" i="6" l="1"/>
  <c r="K53" i="6"/>
  <c r="K54" i="6"/>
  <c r="K33" i="6"/>
  <c r="K32" i="6"/>
  <c r="K31" i="6"/>
  <c r="AO56" i="6"/>
  <c r="AK56" i="6"/>
  <c r="AG56" i="6"/>
  <c r="AC56" i="6"/>
  <c r="Y56" i="6"/>
  <c r="U56" i="6"/>
  <c r="Q56" i="6"/>
  <c r="M56" i="6"/>
  <c r="I56" i="6"/>
  <c r="G56" i="6"/>
  <c r="E56" i="6" s="1"/>
  <c r="K48" i="6"/>
  <c r="J10" i="6" l="1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O15" i="6"/>
  <c r="AK15" i="6"/>
  <c r="AG15" i="6"/>
  <c r="AC15" i="6"/>
  <c r="Y15" i="6"/>
  <c r="U15" i="6"/>
  <c r="Q15" i="6"/>
  <c r="M15" i="6"/>
  <c r="G15" i="6"/>
  <c r="I15" i="6"/>
  <c r="H15" i="6"/>
  <c r="F15" i="6"/>
  <c r="E15" i="6" l="1"/>
  <c r="AO39" i="6"/>
  <c r="AK39" i="6"/>
  <c r="AG39" i="6"/>
  <c r="AC39" i="6"/>
  <c r="Y39" i="6"/>
  <c r="U39" i="6"/>
  <c r="Q39" i="6"/>
  <c r="M39" i="6"/>
  <c r="I39" i="6"/>
  <c r="G39" i="6"/>
  <c r="E39" i="6" s="1"/>
  <c r="K46" i="6"/>
  <c r="K51" i="6"/>
  <c r="AO55" i="6"/>
  <c r="AK55" i="6"/>
  <c r="AG55" i="6"/>
  <c r="AC55" i="6"/>
  <c r="Y55" i="6"/>
  <c r="U55" i="6"/>
  <c r="Q55" i="6"/>
  <c r="M55" i="6"/>
  <c r="I55" i="6"/>
  <c r="G55" i="6"/>
  <c r="E55" i="6" s="1"/>
  <c r="AO38" i="6" l="1"/>
  <c r="AK38" i="6"/>
  <c r="AG38" i="6"/>
  <c r="AC38" i="6"/>
  <c r="Y38" i="6"/>
  <c r="U38" i="6"/>
  <c r="Q38" i="6"/>
  <c r="M38" i="6"/>
  <c r="I38" i="6"/>
  <c r="G38" i="6"/>
  <c r="E38" i="6" s="1"/>
  <c r="K12" i="6" l="1"/>
  <c r="K10" i="6" s="1"/>
  <c r="K60" i="6" l="1"/>
  <c r="K59" i="6" s="1"/>
  <c r="AO61" i="6"/>
  <c r="AK61" i="6"/>
  <c r="AG61" i="6"/>
  <c r="AC61" i="6"/>
  <c r="Y61" i="6"/>
  <c r="U61" i="6"/>
  <c r="Q61" i="6"/>
  <c r="M61" i="6"/>
  <c r="I61" i="6"/>
  <c r="G61" i="6"/>
  <c r="E61" i="6" s="1"/>
  <c r="AO37" i="6"/>
  <c r="AK37" i="6"/>
  <c r="AG37" i="6"/>
  <c r="AC37" i="6"/>
  <c r="Y37" i="6"/>
  <c r="U37" i="6"/>
  <c r="Q37" i="6"/>
  <c r="M37" i="6"/>
  <c r="I37" i="6"/>
  <c r="G37" i="6"/>
  <c r="E37" i="6" s="1"/>
  <c r="AO36" i="6" l="1"/>
  <c r="AK36" i="6"/>
  <c r="AG36" i="6"/>
  <c r="AC36" i="6"/>
  <c r="Y36" i="6"/>
  <c r="U36" i="6"/>
  <c r="Q36" i="6"/>
  <c r="M36" i="6"/>
  <c r="I36" i="6"/>
  <c r="G36" i="6"/>
  <c r="E36" i="6" s="1"/>
  <c r="AO54" i="6"/>
  <c r="AK54" i="6"/>
  <c r="AG54" i="6"/>
  <c r="AC54" i="6"/>
  <c r="Y54" i="6"/>
  <c r="U54" i="6"/>
  <c r="Q54" i="6"/>
  <c r="M54" i="6"/>
  <c r="I54" i="6"/>
  <c r="G54" i="6"/>
  <c r="K25" i="6"/>
  <c r="K18" i="6"/>
  <c r="K29" i="6"/>
  <c r="K20" i="6"/>
  <c r="K23" i="6"/>
  <c r="K21" i="6"/>
  <c r="K22" i="6"/>
  <c r="K19" i="6"/>
  <c r="K26" i="6"/>
  <c r="K27" i="6"/>
  <c r="K24" i="6"/>
  <c r="AO53" i="6"/>
  <c r="AK53" i="6"/>
  <c r="AG53" i="6"/>
  <c r="AC53" i="6"/>
  <c r="Y53" i="6"/>
  <c r="U53" i="6"/>
  <c r="Q53" i="6"/>
  <c r="M53" i="6"/>
  <c r="I53" i="6"/>
  <c r="G53" i="6"/>
  <c r="E53" i="6" s="1"/>
  <c r="AO52" i="6"/>
  <c r="AK52" i="6"/>
  <c r="AG52" i="6"/>
  <c r="AC52" i="6"/>
  <c r="Y52" i="6"/>
  <c r="U52" i="6"/>
  <c r="Q52" i="6"/>
  <c r="M52" i="6"/>
  <c r="I52" i="6"/>
  <c r="G52" i="6"/>
  <c r="E52" i="6" s="1"/>
  <c r="K17" i="6" l="1"/>
  <c r="E54" i="6"/>
  <c r="AO14" i="6"/>
  <c r="AK14" i="6"/>
  <c r="AG14" i="6"/>
  <c r="AC14" i="6"/>
  <c r="Y14" i="6"/>
  <c r="U14" i="6"/>
  <c r="Q14" i="6"/>
  <c r="M14" i="6"/>
  <c r="I14" i="6"/>
  <c r="H14" i="6"/>
  <c r="G14" i="6"/>
  <c r="F14" i="6"/>
  <c r="E14" i="6" l="1"/>
  <c r="AO35" i="6"/>
  <c r="AK35" i="6"/>
  <c r="AG35" i="6"/>
  <c r="AC35" i="6"/>
  <c r="Y35" i="6"/>
  <c r="U35" i="6"/>
  <c r="Q35" i="6"/>
  <c r="M35" i="6"/>
  <c r="I35" i="6"/>
  <c r="G35" i="6"/>
  <c r="E35" i="6"/>
  <c r="AO51" i="6" l="1"/>
  <c r="AK51" i="6"/>
  <c r="AG51" i="6"/>
  <c r="AC51" i="6"/>
  <c r="Y51" i="6"/>
  <c r="U51" i="6"/>
  <c r="Q51" i="6"/>
  <c r="M51" i="6"/>
  <c r="I51" i="6"/>
  <c r="G51" i="6"/>
  <c r="AO50" i="6"/>
  <c r="AK50" i="6"/>
  <c r="AG50" i="6"/>
  <c r="AC50" i="6"/>
  <c r="Y50" i="6"/>
  <c r="U50" i="6"/>
  <c r="Q50" i="6"/>
  <c r="M50" i="6"/>
  <c r="I50" i="6"/>
  <c r="G50" i="6"/>
  <c r="E50" i="6" s="1"/>
  <c r="AO49" i="6"/>
  <c r="AK49" i="6"/>
  <c r="AG49" i="6"/>
  <c r="AC49" i="6"/>
  <c r="Y49" i="6"/>
  <c r="U49" i="6"/>
  <c r="Q49" i="6"/>
  <c r="M49" i="6"/>
  <c r="I49" i="6"/>
  <c r="G49" i="6"/>
  <c r="E49" i="6" s="1"/>
  <c r="E51" i="6" l="1"/>
  <c r="AO48" i="6"/>
  <c r="AK48" i="6"/>
  <c r="AG48" i="6"/>
  <c r="AC48" i="6"/>
  <c r="Y48" i="6"/>
  <c r="U48" i="6"/>
  <c r="Q48" i="6"/>
  <c r="M48" i="6"/>
  <c r="I48" i="6"/>
  <c r="G48" i="6"/>
  <c r="E48" i="6" s="1"/>
  <c r="AO34" i="6" l="1"/>
  <c r="AK34" i="6"/>
  <c r="AG34" i="6"/>
  <c r="AC34" i="6"/>
  <c r="Y34" i="6"/>
  <c r="U34" i="6"/>
  <c r="Q34" i="6"/>
  <c r="M34" i="6"/>
  <c r="I34" i="6"/>
  <c r="G34" i="6"/>
  <c r="E34" i="6" s="1"/>
  <c r="AO31" i="6" l="1"/>
  <c r="AK31" i="6"/>
  <c r="AG31" i="6"/>
  <c r="AC31" i="6"/>
  <c r="Y31" i="6"/>
  <c r="U31" i="6"/>
  <c r="Q31" i="6"/>
  <c r="M31" i="6"/>
  <c r="I31" i="6"/>
  <c r="G31" i="6"/>
  <c r="E31" i="6" s="1"/>
  <c r="AO32" i="6"/>
  <c r="AK32" i="6"/>
  <c r="AG32" i="6"/>
  <c r="AC32" i="6"/>
  <c r="Y32" i="6"/>
  <c r="U32" i="6"/>
  <c r="Q32" i="6"/>
  <c r="M32" i="6"/>
  <c r="I32" i="6"/>
  <c r="G32" i="6"/>
  <c r="E32" i="6" s="1"/>
  <c r="AO33" i="6"/>
  <c r="AK33" i="6"/>
  <c r="AG33" i="6"/>
  <c r="AC33" i="6"/>
  <c r="Y33" i="6"/>
  <c r="U33" i="6"/>
  <c r="Q33" i="6"/>
  <c r="M33" i="6"/>
  <c r="I33" i="6"/>
  <c r="G33" i="6"/>
  <c r="E33" i="6" s="1"/>
  <c r="AO47" i="6" l="1"/>
  <c r="AK47" i="6"/>
  <c r="AG47" i="6"/>
  <c r="AC47" i="6"/>
  <c r="Y47" i="6"/>
  <c r="U47" i="6"/>
  <c r="Q47" i="6"/>
  <c r="M47" i="6"/>
  <c r="I47" i="6"/>
  <c r="G47" i="6"/>
  <c r="E47" i="6" s="1"/>
  <c r="AO30" i="6"/>
  <c r="AK30" i="6"/>
  <c r="AG30" i="6"/>
  <c r="AC30" i="6"/>
  <c r="Y30" i="6"/>
  <c r="U30" i="6"/>
  <c r="Q30" i="6"/>
  <c r="M30" i="6"/>
  <c r="I30" i="6"/>
  <c r="G30" i="6"/>
  <c r="E30" i="6" s="1"/>
  <c r="AO60" i="6" l="1"/>
  <c r="AO59" i="6" s="1"/>
  <c r="AK60" i="6"/>
  <c r="AK59" i="6" s="1"/>
  <c r="AG60" i="6"/>
  <c r="AG59" i="6" s="1"/>
  <c r="AC60" i="6"/>
  <c r="AC59" i="6" s="1"/>
  <c r="Y60" i="6"/>
  <c r="Y59" i="6" s="1"/>
  <c r="U60" i="6"/>
  <c r="U59" i="6" s="1"/>
  <c r="Q60" i="6"/>
  <c r="Q59" i="6" s="1"/>
  <c r="M60" i="6"/>
  <c r="M59" i="6" s="1"/>
  <c r="I60" i="6"/>
  <c r="I59" i="6" s="1"/>
  <c r="G60" i="6"/>
  <c r="G59" i="6" s="1"/>
  <c r="AO46" i="6"/>
  <c r="AK46" i="6"/>
  <c r="AG46" i="6"/>
  <c r="AC46" i="6"/>
  <c r="Y46" i="6"/>
  <c r="U46" i="6"/>
  <c r="Q46" i="6"/>
  <c r="M46" i="6"/>
  <c r="I46" i="6"/>
  <c r="G46" i="6"/>
  <c r="AO45" i="6"/>
  <c r="AK45" i="6"/>
  <c r="AG45" i="6"/>
  <c r="AC45" i="6"/>
  <c r="Y45" i="6"/>
  <c r="U45" i="6"/>
  <c r="Q45" i="6"/>
  <c r="M45" i="6"/>
  <c r="I45" i="6"/>
  <c r="G45" i="6"/>
  <c r="E46" i="6" l="1"/>
  <c r="E60" i="6"/>
  <c r="E59" i="6" s="1"/>
  <c r="E45" i="6"/>
  <c r="AO25" i="6"/>
  <c r="AK25" i="6"/>
  <c r="AG25" i="6"/>
  <c r="AC25" i="6"/>
  <c r="Y25" i="6"/>
  <c r="U25" i="6"/>
  <c r="Q25" i="6"/>
  <c r="M25" i="6"/>
  <c r="I25" i="6"/>
  <c r="G25" i="6"/>
  <c r="E25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27" i="6" l="1"/>
  <c r="G26" i="6"/>
  <c r="E26" i="6" s="1"/>
  <c r="G19" i="6"/>
  <c r="E19" i="6" s="1"/>
  <c r="G22" i="6"/>
  <c r="E22" i="6" s="1"/>
  <c r="G21" i="6"/>
  <c r="E21" i="6" s="1"/>
  <c r="G23" i="6"/>
  <c r="E23" i="6" s="1"/>
  <c r="G20" i="6"/>
  <c r="E20" i="6" s="1"/>
  <c r="G29" i="6"/>
  <c r="E29" i="6" s="1"/>
  <c r="G18" i="6"/>
  <c r="G24" i="6"/>
  <c r="I27" i="6"/>
  <c r="M27" i="6"/>
  <c r="Q27" i="6"/>
  <c r="U27" i="6"/>
  <c r="Y27" i="6"/>
  <c r="AC27" i="6"/>
  <c r="AG27" i="6"/>
  <c r="AK27" i="6"/>
  <c r="AO27" i="6"/>
  <c r="I26" i="6"/>
  <c r="M26" i="6"/>
  <c r="Q26" i="6"/>
  <c r="U26" i="6"/>
  <c r="Y26" i="6"/>
  <c r="AC26" i="6"/>
  <c r="AG26" i="6"/>
  <c r="AK26" i="6"/>
  <c r="AO26" i="6"/>
  <c r="I19" i="6"/>
  <c r="M19" i="6"/>
  <c r="Q19" i="6"/>
  <c r="U19" i="6"/>
  <c r="Y19" i="6"/>
  <c r="AC19" i="6"/>
  <c r="AG19" i="6"/>
  <c r="AK19" i="6"/>
  <c r="AO19" i="6"/>
  <c r="I22" i="6"/>
  <c r="M22" i="6"/>
  <c r="Q22" i="6"/>
  <c r="U22" i="6"/>
  <c r="Y22" i="6"/>
  <c r="AC22" i="6"/>
  <c r="AG22" i="6"/>
  <c r="AK22" i="6"/>
  <c r="AO22" i="6"/>
  <c r="I21" i="6"/>
  <c r="M21" i="6"/>
  <c r="Q21" i="6"/>
  <c r="U21" i="6"/>
  <c r="Y21" i="6"/>
  <c r="AC21" i="6"/>
  <c r="AG21" i="6"/>
  <c r="AK21" i="6"/>
  <c r="AO21" i="6"/>
  <c r="I23" i="6"/>
  <c r="M23" i="6"/>
  <c r="Q23" i="6"/>
  <c r="U23" i="6"/>
  <c r="Y23" i="6"/>
  <c r="AC23" i="6"/>
  <c r="AG23" i="6"/>
  <c r="AK23" i="6"/>
  <c r="AO23" i="6"/>
  <c r="I20" i="6"/>
  <c r="M20" i="6"/>
  <c r="Q20" i="6"/>
  <c r="U20" i="6"/>
  <c r="Y20" i="6"/>
  <c r="AC20" i="6"/>
  <c r="AG20" i="6"/>
  <c r="AK20" i="6"/>
  <c r="AO20" i="6"/>
  <c r="I29" i="6"/>
  <c r="M29" i="6"/>
  <c r="Q29" i="6"/>
  <c r="U29" i="6"/>
  <c r="Y29" i="6"/>
  <c r="AC29" i="6"/>
  <c r="AG29" i="6"/>
  <c r="AK29" i="6"/>
  <c r="AO29" i="6"/>
  <c r="I18" i="6"/>
  <c r="M18" i="6"/>
  <c r="Q18" i="6"/>
  <c r="U18" i="6"/>
  <c r="Y18" i="6"/>
  <c r="AC18" i="6"/>
  <c r="AC17" i="6" s="1"/>
  <c r="AG18" i="6"/>
  <c r="AK18" i="6"/>
  <c r="AO18" i="6"/>
  <c r="AO24" i="6"/>
  <c r="AK24" i="6"/>
  <c r="AG24" i="6"/>
  <c r="AC24" i="6"/>
  <c r="Y24" i="6"/>
  <c r="U24" i="6"/>
  <c r="Q24" i="6"/>
  <c r="M24" i="6"/>
  <c r="I24" i="6"/>
  <c r="Y11" i="6"/>
  <c r="G12" i="6"/>
  <c r="AO13" i="6"/>
  <c r="AO12" i="6"/>
  <c r="AK13" i="6"/>
  <c r="AK12" i="6"/>
  <c r="AG13" i="6"/>
  <c r="AG12" i="6"/>
  <c r="M17" i="6" l="1"/>
  <c r="AK17" i="6"/>
  <c r="U17" i="6"/>
  <c r="I17" i="6"/>
  <c r="AO17" i="6"/>
  <c r="AG17" i="6"/>
  <c r="Y17" i="6"/>
  <c r="Q17" i="6"/>
  <c r="E18" i="6"/>
  <c r="G17" i="6"/>
  <c r="AK10" i="6"/>
  <c r="AG10" i="6"/>
  <c r="AO10" i="6"/>
  <c r="E24" i="6"/>
  <c r="E27" i="6"/>
  <c r="E17" i="6" l="1"/>
  <c r="AG9" i="6"/>
  <c r="AK9" i="6"/>
  <c r="AO9" i="6"/>
  <c r="AC13" i="6"/>
  <c r="Y13" i="6"/>
  <c r="N15" i="9" l="1"/>
  <c r="H11" i="6" l="1"/>
  <c r="H12" i="6"/>
  <c r="H13" i="6"/>
  <c r="H10" i="6" l="1"/>
  <c r="H9" i="6" s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Y12" i="6"/>
  <c r="U12" i="6"/>
  <c r="Q12" i="6"/>
  <c r="M12" i="6"/>
  <c r="I12" i="6"/>
  <c r="E12" i="6"/>
  <c r="U11" i="6"/>
  <c r="Q11" i="6"/>
  <c r="M11" i="6"/>
  <c r="Q10" i="6" l="1"/>
  <c r="AC10" i="6"/>
  <c r="AC9" i="6" s="1"/>
  <c r="U10" i="6"/>
  <c r="U9" i="6" s="1"/>
  <c r="M10" i="6"/>
  <c r="M9" i="6" s="1"/>
  <c r="Y10" i="6"/>
  <c r="Y9" i="6" s="1"/>
  <c r="Q9" i="6"/>
  <c r="K9" i="6"/>
  <c r="G11" i="6"/>
  <c r="G10" i="6" s="1"/>
  <c r="I11" i="6"/>
  <c r="I13" i="6"/>
  <c r="E13" i="6" s="1"/>
  <c r="I10" i="6" l="1"/>
  <c r="I9" i="6" s="1"/>
  <c r="G9" i="6"/>
  <c r="E11" i="6"/>
  <c r="E10" i="6" s="1"/>
  <c r="F9" i="6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<sst xmlns="http://schemas.openxmlformats.org/spreadsheetml/2006/main" count="494" uniqueCount="304">
  <si>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</si>
  <si>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</si>
  <si>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</si>
  <si>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</si>
  <si>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</si>
  <si>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</si>
  <si>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</si>
  <si>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</si>
  <si>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</si>
  <si>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</si>
  <si>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</si>
  <si>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</si>
  <si>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</si>
  <si>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</si>
  <si>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</si>
  <si>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</si>
  <si>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</si>
  <si>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</si>
  <si>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</si>
  <si>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</si>
  <si>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</si>
  <si>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</si>
  <si>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</si>
  <si>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</si>
  <si>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</si>
  <si>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</si>
  <si>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</si>
  <si>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</si>
  <si>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</si>
  <si>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</si>
  <si>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</si>
  <si>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</si>
  <si>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</si>
  <si>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</si>
  <si>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</si>
  <si>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</si>
  <si>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</si>
  <si>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</si>
  <si>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</si>
  <si>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</si>
  <si>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</si>
  <si>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</si>
  <si>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</si>
  <si>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</si>
  <si>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</si>
  <si>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</si>
  <si>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</si>
  <si>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</si>
  <si>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</si>
  <si>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</si>
  <si>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</si>
  <si>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</si>
  <si>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</si>
  <si>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</si>
  <si>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</si>
  <si>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</si>
  <si>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</si>
  <si>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</si>
  <si>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</si>
  <si>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</si>
  <si>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</si>
  <si>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</si>
  <si>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</si>
  <si>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</si>
  <si>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</si>
  <si>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</si>
  <si>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</si>
  <si>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</si>
  <si>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</si>
  <si>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</si>
  <si>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</si>
  <si>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</si>
  <si>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</si>
  <si>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</si>
  <si>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</si>
  <si>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</si>
  <si>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</si>
  <si>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</si>
  <si>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</si>
  <si>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</si>
  <si>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</si>
  <si>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</si>
  <si>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</si>
  <si>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</si>
  <si>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</si>
  <si>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</si>
  <si>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</si>
  <si>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</si>
  <si>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</si>
  <si>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</si>
  <si>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</si>
  <si>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</si>
  <si>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</si>
  <si>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</si>
  <si>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</si>
  <si>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</si>
  <si>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</si>
  <si>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</si>
  <si>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</si>
  <si>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</si>
  <si>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</si>
  <si>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</si>
  <si>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</si>
  <si>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</si>
  <si>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</si>
  <si>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</si>
  <si>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</si>
  <si>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</si>
  <si>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</si>
  <si>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</si>
  <si>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</si>
  <si>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</si>
  <si>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</si>
  <si>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</si>
  <si>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</si>
  <si>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</si>
  <si>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</si>
  <si>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</si>
  <si>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</si>
  <si>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</si>
  <si>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</si>
  <si>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</si>
  <si>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</si>
  <si>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</si>
  <si>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</si>
  <si>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</si>
  <si>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</si>
  <si>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</si>
  <si>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</si>
  <si>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</si>
  <si>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</si>
  <si>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</si>
  <si>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</si>
  <si>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</si>
  <si>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</si>
  <si>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</si>
  <si>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</si>
  <si>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</si>
  <si>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</si>
  <si>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</si>
  <si>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</si>
  <si>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</si>
  <si>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</si>
  <si>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</si>
  <si>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</si>
  <si>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</si>
  <si>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</si>
  <si>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</si>
  <si>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</si>
  <si>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</si>
  <si>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</si>
  <si>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</si>
  <si>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</si>
  <si>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</si>
  <si>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</si>
  <si>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</si>
  <si>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</si>
  <si>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</si>
  <si>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</si>
  <si>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</si>
  <si>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</si>
  <si>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</si>
  <si>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</si>
  <si>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</si>
  <si>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</si>
  <si>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</si>
  <si>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</si>
  <si>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</si>
  <si>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</si>
  <si>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</si>
  <si>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</si>
  <si>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</si>
  <si>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</si>
  <si>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</si>
  <si>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</si>
  <si>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</si>
  <si>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</si>
  <si>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</si>
  <si>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</si>
  <si>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</si>
  <si>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</si>
  <si>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</si>
  <si>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</si>
  <si>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</si>
  <si>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</si>
  <si>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</si>
  <si>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</si>
  <si>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</si>
  <si>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</si>
  <si>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</si>
  <si>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</si>
  <si>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</si>
  <si>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</si>
  <si>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</si>
  <si>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</si>
  <si>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</si>
  <si>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</si>
  <si>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</si>
  <si>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</si>
  <si>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</si>
  <si>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</si>
  <si>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</si>
  <si>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</si>
  <si>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</si>
  <si>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</si>
  <si>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</si>
  <si>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</si>
  <si>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</si>
  <si>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</si>
  <si>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</si>
  <si>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</si>
  <si>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</si>
  <si>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</si>
  <si>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</si>
  <si>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</si>
  <si>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</si>
  <si>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</si>
  <si>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</si>
  <si>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</si>
  <si>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</si>
  <si>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</si>
  <si>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</si>
  <si>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</si>
  <si>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</si>
  <si>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</si>
  <si>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</si>
  <si>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</si>
  <si>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</si>
  <si>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</si>
  <si>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</si>
  <si>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</si>
  <si>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</si>
  <si>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</si>
  <si>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</si>
  <si>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</si>
  <si>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</si>
  <si>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</si>
  <si>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</si>
  <si>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</si>
  <si>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Ремонт снегохода «Arctic Cat Z1» Администрации Сельского поселения «Тиманский сельсовет» ЗР НАО</t>
  </si>
  <si>
    <t>Разработка проектной документации на ремонт причалов в п. Индига Сельского поселения «Тиманский сельсовет» ЗР НАО</t>
  </si>
  <si>
    <t>Ремонт снегохода Arctic Cat Администрации Сельского поселения «Малоземельский сельсовет» ЗР НАО</t>
  </si>
  <si>
    <t>Ремонт общественного здания «Дом ремёсел» в п. Красное Сельского поселения «Приморско-Куйский сельсовет» ЗР НАО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</si>
  <si>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</si>
  <si>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</si>
  <si>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</si>
  <si>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</si>
  <si>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</si>
  <si>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Ремонт помещения № 2 здания пожарного бокса в п. Нельмин-Нос Сельского поселения «Малоземельский сельсовет» ЗР НАО</t>
  </si>
  <si>
    <t>Замена системы автоматической пожарной сигнализации в здании Администрации Сельского поселения «Пёшский сельсовет» ЗР НАО</t>
  </si>
  <si>
    <t>Строительно-техническая экспертиза на объекте «Спортивное сооружение с универсальным игровым залом в п. Амдерма»</t>
  </si>
  <si>
    <t xml:space="preserve">Технологическое присоединение к электрическим сетям и устройство электроснабжения здания технического склада, расположенного по адресу: п. Искателей ул. Угольная </t>
  </si>
  <si>
    <t>- количество объектов, подключенных к электросетям</t>
  </si>
  <si>
    <t>об.</t>
  </si>
  <si>
    <t>- количество объектов, в отношении которых проведена техническая экспертиза</t>
  </si>
  <si>
    <t>Установка системы автоматической пожарной сигнализации в здании Администрации Сельского поселения «Карский сельсовет» ЗР НАО</t>
  </si>
  <si>
    <t>Текущий ремонт системы отопления здания Администрации Сельского поселения «Тельвисочный сельсовет» ЗР НАО, расположенного по адресу: ул. Школьная, д. 9 в с. Тельвиска</t>
  </si>
  <si>
    <t>Ремонт здания аэропорта в п. Харута Сельского поселения "Хоседа-Хардский сельсовет" ЗР НАО</t>
  </si>
  <si>
    <t>Снос объектов капитального строительства на территории МО «Городское поселение «Рабочий поселок Искателей» ЗР НАО с рекультивацией земельных участков: административное здание (адрес: п. Искателей, ул. Монтажников, 17д) и котельная № 1 с резервной дизельной электростанцией (адрес: п. Искателей, ул. Юбилейная, 86а)</t>
  </si>
  <si>
    <t>1.5.</t>
  </si>
  <si>
    <t>Проведение кадастровых работ по формированию земельных участков</t>
  </si>
  <si>
    <t>Капитальный ремонт здания аэропорта в п. Каратайка Сельского поселения «Юшарский сельсовет» ЗР НАО (дополнительные работы)»</t>
  </si>
  <si>
    <t>Пуско-наладка оборудования системы обогрева здания аэропорта п. Каратайка Сельского поселения «Юшарский сельсовет» ЗР НАО</t>
  </si>
  <si>
    <t>Капитальный ремонт здания Администрации Сельского поселения "Пустозерский сельсовет" ЗР НАО</t>
  </si>
  <si>
    <t>Снос аварийного здания детского сада с подготовкой территории в с. Несь, ул. Колхозная, д.13 Сельского поселения «Канинский сельсовет» ЗР НАО</t>
  </si>
  <si>
    <t>- количество объектов муниципальной собственности, в отношении которых проведены пусконаладочные работы оборудования</t>
  </si>
  <si>
    <t>- количество переоборудованных объектов</t>
  </si>
  <si>
    <t>Организация демонтажных работ склада концкормов на 600 т в с. Тельвиска Сельского поселения "Тельвисочный сельсовет" ЗР НАО</t>
  </si>
  <si>
    <t>Снос производственного нежилого здания по ул. Набережная д. 16 в с. Шойна Сельского поселения «Шоинский сельсовет» ЗР НАО</t>
  </si>
  <si>
    <t>Снос аварийного здания склада № 2 
по ул. Набережная д. 9 в с. Шойна Сельского поселения «Шоинский сельсовет» ЗР НАО»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</si>
  <si>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</si>
  <si>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</si>
  <si>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</si>
  <si>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</si>
  <si>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</si>
  <si>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</si>
  <si>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</si>
  <si>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</si>
  <si>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</si>
  <si>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</si>
  <si>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</si>
  <si>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</si>
  <si>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</si>
  <si>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</si>
  <si>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</si>
  <si>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</si>
  <si>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</si>
  <si>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</si>
  <si>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</si>
  <si>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</si>
  <si>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</si>
  <si>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</si>
  <si>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</si>
  <si>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</si>
  <si>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</si>
  <si>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</si>
  <si>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</si>
  <si>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</si>
  <si>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</si>
  <si>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</si>
  <si>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</si>
  <si>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Переоборудование помещений бани
п. Индига под хозяйственно-технические нужды МКП «Жилищно-коммунальное хозяйство муниципального образования «Тиманский сельсовет» ЗР НАО</t>
  </si>
  <si>
    <t>Приобретение расходников, деталей и запасных частей для снегохода BEARCAT Z1 XT Сельского поселения «Омский сельсовет» ЗР НАО</t>
  </si>
  <si>
    <t>3.14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</si>
</sst>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  <numFmt numFmtId="168" formatCode="_-* #,##0.0\ _₽_-;\-* #,##0.0\ _₽_-;_-* &quot;-&quot;?\ _₽_-;_-@_-"/>
    <numFmt numFmtId="169" formatCode="_-* #,##0.0\ _₽_-;\-* #,##0.0\ _₽_-;_-* &quot;-&quot;??\ _₽_-;_-@_-"/>
    <numFmt numFmtId="170" formatCode="_-* #,##0\ _₽_-;\-* #,##0\ _₽_-;_-* &quot;-&quot;?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  <xf numFmtId="0" fontId="24" fillId="0" borderId="17">
      <alignment vertical="top" wrapText="1"/>
    </xf>
    <xf numFmtId="43" fontId="5" fillId="0" borderId="0" applyFont="0" applyFill="0" applyBorder="0" applyAlignment="0" applyProtection="0"/>
  </cellStyleXfs>
  <cellXfs count="186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right" vertical="center" wrapText="1"/>
    </xf>
    <xf numFmtId="165" fontId="8" fillId="0" borderId="1" xfId="5" applyNumberFormat="1" applyFont="1" applyFill="1" applyBorder="1" applyAlignment="1">
      <alignment horizontal="right" vertic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165" fontId="7" fillId="0" borderId="2" xfId="5" applyNumberFormat="1" applyFont="1" applyFill="1" applyBorder="1" applyAlignment="1">
      <alignment horizontal="right" vertical="center" wrapText="1"/>
    </xf>
    <xf numFmtId="167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5" fontId="18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7" fontId="14" fillId="0" borderId="1" xfId="6" applyNumberFormat="1" applyFont="1" applyFill="1" applyBorder="1" applyAlignment="1">
      <alignment vertical="center"/>
    </xf>
    <xf numFmtId="165" fontId="14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7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center" vertical="center" wrapText="1"/>
    </xf>
    <xf numFmtId="166" fontId="11" fillId="0" borderId="11" xfId="5" applyNumberFormat="1" applyFont="1" applyFill="1" applyBorder="1" applyAlignment="1">
      <alignment horizontal="center" vertical="center" wrapText="1"/>
    </xf>
    <xf numFmtId="166" fontId="11" fillId="0" borderId="12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left" vertical="center" wrapText="1"/>
    </xf>
    <xf numFmtId="166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5" fontId="8" fillId="0" borderId="3" xfId="5" applyNumberFormat="1" applyFont="1" applyFill="1" applyBorder="1" applyAlignment="1">
      <alignment horizontal="right" vertical="center" wrapText="1"/>
    </xf>
    <xf numFmtId="165" fontId="8" fillId="0" borderId="5" xfId="5" applyNumberFormat="1" applyFont="1" applyFill="1" applyBorder="1" applyAlignment="1">
      <alignment horizontal="right" vertical="center" wrapText="1"/>
    </xf>
    <xf numFmtId="165" fontId="8" fillId="0" borderId="6" xfId="5" applyNumberFormat="1" applyFont="1" applyFill="1" applyBorder="1" applyAlignment="1">
      <alignment horizontal="right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9" fontId="8" fillId="0" borderId="1" xfId="9" applyNumberFormat="1" applyFont="1" applyFill="1" applyBorder="1" applyAlignment="1">
      <alignment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43" fontId="14" fillId="0" borderId="1" xfId="0" applyNumberFormat="1" applyFont="1" applyFill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9" fontId="8" fillId="0" borderId="1" xfId="9" applyNumberFormat="1" applyFont="1" applyFill="1" applyBorder="1" applyAlignment="1">
      <alignment horizontal="right" vertical="center" wrapText="1"/>
    </xf>
    <xf numFmtId="0" fontId="23" fillId="0" borderId="10" xfId="0" applyFont="1" applyFill="1" applyBorder="1" applyAlignment="1">
      <alignment vertical="center" wrapText="1"/>
    </xf>
    <xf numFmtId="49" fontId="8" fillId="0" borderId="1" xfId="5" applyNumberFormat="1" applyFont="1" applyFill="1" applyBorder="1" applyAlignment="1">
      <alignment horizontal="center" vertical="center"/>
    </xf>
    <xf numFmtId="0" fontId="25" fillId="0" borderId="10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166" fontId="11" fillId="0" borderId="7" xfId="5" applyNumberFormat="1" applyFont="1" applyFill="1" applyBorder="1" applyAlignment="1">
      <alignment horizontal="center" vertical="center" wrapText="1"/>
    </xf>
    <xf numFmtId="166" fontId="11" fillId="0" borderId="8" xfId="5" applyNumberFormat="1" applyFont="1" applyFill="1" applyBorder="1" applyAlignment="1">
      <alignment horizontal="center" vertical="center" wrapText="1"/>
    </xf>
    <xf numFmtId="166" fontId="11" fillId="0" borderId="9" xfId="5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167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</cellXfs>
  <cellStyles count="10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9"/>
  <sheetViews>
    <sheetView tabSelected="1" zoomScale="90" zoomScaleNormal="90" workbookViewId="0">
      <pane ySplit="5" topLeftCell="A9" activePane="bottomLeft" state="frozen"/>
      <selection pane="bottomLeft" activeCell="G12" sqref="G12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41" t="s">
        <v>191</v>
      </c>
      <c r="L1" s="141"/>
      <c r="M1" s="141"/>
      <c r="N1" s="141"/>
    </row>
    <row r="2" spans="2:14" ht="31.5" customHeight="1" x14ac:dyDescent="0.25">
      <c r="B2" s="142" t="s">
        <v>190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2:14" ht="15.75" customHeight="1" x14ac:dyDescent="0.25"/>
    <row r="4" spans="2:14" ht="70.5" customHeight="1" x14ac:dyDescent="0.25">
      <c r="B4" s="143" t="s">
        <v>173</v>
      </c>
      <c r="C4" s="143" t="s">
        <v>172</v>
      </c>
      <c r="D4" s="143" t="s">
        <v>84</v>
      </c>
      <c r="E4" s="144" t="s">
        <v>181</v>
      </c>
      <c r="F4" s="143" t="s">
        <v>167</v>
      </c>
      <c r="G4" s="143"/>
      <c r="H4" s="143"/>
      <c r="I4" s="143"/>
      <c r="J4" s="143"/>
      <c r="K4" s="143"/>
      <c r="L4" s="143"/>
      <c r="M4" s="143"/>
      <c r="N4" s="143"/>
    </row>
    <row r="5" spans="2:14" x14ac:dyDescent="0.25">
      <c r="B5" s="143"/>
      <c r="C5" s="143"/>
      <c r="D5" s="143"/>
      <c r="E5" s="144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38" t="s">
        <v>113</v>
      </c>
      <c r="C6" s="87" t="s">
        <v>169</v>
      </c>
      <c r="D6" s="121" t="s">
        <v>147</v>
      </c>
      <c r="E6" s="88">
        <v>4</v>
      </c>
      <c r="F6" s="88">
        <v>5</v>
      </c>
      <c r="G6" s="126">
        <v>4</v>
      </c>
      <c r="H6" s="126">
        <v>4</v>
      </c>
      <c r="I6" s="126">
        <v>4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39"/>
      <c r="C7" s="87" t="s">
        <v>170</v>
      </c>
      <c r="D7" s="121" t="s">
        <v>147</v>
      </c>
      <c r="E7" s="88">
        <v>45</v>
      </c>
      <c r="F7" s="88">
        <v>2</v>
      </c>
      <c r="G7" s="126">
        <v>6</v>
      </c>
      <c r="H7" s="126">
        <v>6</v>
      </c>
      <c r="I7" s="126">
        <v>6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39"/>
      <c r="C8" s="87" t="s">
        <v>171</v>
      </c>
      <c r="D8" s="121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40"/>
      <c r="C9" s="89" t="s">
        <v>245</v>
      </c>
      <c r="D9" s="121" t="s">
        <v>147</v>
      </c>
      <c r="E9" s="121">
        <v>1</v>
      </c>
      <c r="F9" s="121">
        <v>1</v>
      </c>
      <c r="G9" s="128">
        <v>1</v>
      </c>
      <c r="H9" s="116">
        <v>0</v>
      </c>
      <c r="I9" s="116">
        <v>0</v>
      </c>
      <c r="J9" s="116">
        <v>0</v>
      </c>
      <c r="K9" s="116">
        <v>0</v>
      </c>
      <c r="L9" s="116">
        <v>0</v>
      </c>
      <c r="M9" s="116">
        <v>0</v>
      </c>
      <c r="N9" s="116">
        <v>0</v>
      </c>
    </row>
    <row r="10" spans="2:14" ht="91.5" customHeight="1" x14ac:dyDescent="0.25">
      <c r="B10" s="137" t="s">
        <v>232</v>
      </c>
      <c r="C10" s="89" t="s">
        <v>185</v>
      </c>
      <c r="D10" s="90" t="s">
        <v>166</v>
      </c>
      <c r="E10" s="88">
        <v>100</v>
      </c>
      <c r="F10" s="93">
        <v>100</v>
      </c>
      <c r="G10" s="93">
        <v>100</v>
      </c>
      <c r="H10" s="93">
        <v>100</v>
      </c>
      <c r="I10" s="93">
        <v>100</v>
      </c>
      <c r="J10" s="88">
        <v>100</v>
      </c>
      <c r="K10" s="88">
        <v>100</v>
      </c>
      <c r="L10" s="88">
        <v>100</v>
      </c>
      <c r="M10" s="88">
        <v>100</v>
      </c>
      <c r="N10" s="88">
        <v>100</v>
      </c>
    </row>
    <row r="11" spans="2:14" ht="45" x14ac:dyDescent="0.25">
      <c r="B11" s="137"/>
      <c r="C11" s="89" t="s">
        <v>233</v>
      </c>
      <c r="D11" s="90" t="s">
        <v>147</v>
      </c>
      <c r="E11" s="93">
        <v>2</v>
      </c>
      <c r="F11" s="93">
        <v>3</v>
      </c>
      <c r="G11" s="116">
        <v>0</v>
      </c>
      <c r="H11" s="116">
        <v>0</v>
      </c>
      <c r="I11" s="116">
        <v>0</v>
      </c>
      <c r="J11" s="116">
        <v>0</v>
      </c>
      <c r="K11" s="116">
        <v>0</v>
      </c>
      <c r="L11" s="116">
        <v>0</v>
      </c>
      <c r="M11" s="116">
        <v>0</v>
      </c>
      <c r="N11" s="116">
        <v>0</v>
      </c>
    </row>
    <row r="12" spans="2:14" ht="60" x14ac:dyDescent="0.25">
      <c r="B12" s="137"/>
      <c r="C12" s="89" t="s">
        <v>234</v>
      </c>
      <c r="D12" s="90" t="s">
        <v>231</v>
      </c>
      <c r="E12" s="93">
        <v>0</v>
      </c>
      <c r="F12" s="93">
        <v>1.1599999999999999</v>
      </c>
      <c r="G12" s="129">
        <f>(139+257.9+583.1+175.1)/1000</f>
        <v>1.1551</v>
      </c>
      <c r="H12" s="116">
        <v>0</v>
      </c>
      <c r="I12" s="116">
        <v>0</v>
      </c>
      <c r="J12" s="116">
        <v>0</v>
      </c>
      <c r="K12" s="116">
        <v>0</v>
      </c>
      <c r="L12" s="116">
        <v>0</v>
      </c>
      <c r="M12" s="116">
        <v>0</v>
      </c>
      <c r="N12" s="116">
        <v>0</v>
      </c>
    </row>
    <row r="13" spans="2:14" ht="75" x14ac:dyDescent="0.25">
      <c r="B13" s="137"/>
      <c r="C13" s="89" t="s">
        <v>235</v>
      </c>
      <c r="D13" s="90" t="s">
        <v>147</v>
      </c>
      <c r="E13" s="93">
        <v>6</v>
      </c>
      <c r="F13" s="93">
        <v>12</v>
      </c>
      <c r="G13" s="128">
        <f>3+1</f>
        <v>4</v>
      </c>
      <c r="H13" s="116">
        <v>0</v>
      </c>
      <c r="I13" s="116">
        <v>0</v>
      </c>
      <c r="J13" s="116">
        <v>0</v>
      </c>
      <c r="K13" s="116">
        <v>0</v>
      </c>
      <c r="L13" s="116">
        <v>0</v>
      </c>
      <c r="M13" s="116">
        <v>0</v>
      </c>
      <c r="N13" s="116">
        <v>0</v>
      </c>
    </row>
    <row r="14" spans="2:14" ht="45" x14ac:dyDescent="0.25">
      <c r="B14" s="137"/>
      <c r="C14" s="89" t="s">
        <v>236</v>
      </c>
      <c r="D14" s="90" t="s">
        <v>147</v>
      </c>
      <c r="E14" s="93">
        <v>0</v>
      </c>
      <c r="F14" s="93">
        <v>2</v>
      </c>
      <c r="G14" s="116">
        <v>0</v>
      </c>
      <c r="H14" s="116">
        <v>0</v>
      </c>
      <c r="I14" s="116">
        <v>0</v>
      </c>
      <c r="J14" s="116">
        <v>0</v>
      </c>
      <c r="K14" s="116">
        <v>0</v>
      </c>
      <c r="L14" s="116">
        <v>0</v>
      </c>
      <c r="M14" s="116">
        <v>0</v>
      </c>
      <c r="N14" s="116">
        <v>0</v>
      </c>
    </row>
    <row r="15" spans="2:14" ht="45" x14ac:dyDescent="0.25">
      <c r="B15" s="137"/>
      <c r="C15" s="89" t="s">
        <v>238</v>
      </c>
      <c r="D15" s="122" t="s">
        <v>147</v>
      </c>
      <c r="E15" s="120">
        <v>0</v>
      </c>
      <c r="F15" s="120">
        <v>1</v>
      </c>
      <c r="G15" s="116">
        <v>0</v>
      </c>
      <c r="H15" s="116">
        <v>0</v>
      </c>
      <c r="I15" s="116">
        <v>0</v>
      </c>
      <c r="J15" s="116">
        <v>0</v>
      </c>
      <c r="K15" s="116">
        <v>0</v>
      </c>
      <c r="L15" s="116">
        <v>0</v>
      </c>
      <c r="M15" s="116">
        <v>0</v>
      </c>
      <c r="N15" s="116">
        <v>0</v>
      </c>
    </row>
    <row r="16" spans="2:14" ht="30" x14ac:dyDescent="0.25">
      <c r="B16" s="137"/>
      <c r="C16" s="89" t="s">
        <v>252</v>
      </c>
      <c r="D16" s="120" t="s">
        <v>253</v>
      </c>
      <c r="E16" s="120">
        <v>0</v>
      </c>
      <c r="F16" s="120">
        <v>1</v>
      </c>
      <c r="G16" s="116">
        <v>0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6">
        <v>0</v>
      </c>
      <c r="N16" s="116">
        <v>0</v>
      </c>
    </row>
    <row r="17" spans="2:14" ht="45" x14ac:dyDescent="0.25">
      <c r="B17" s="137"/>
      <c r="C17" s="89" t="s">
        <v>254</v>
      </c>
      <c r="D17" s="120" t="s">
        <v>253</v>
      </c>
      <c r="E17" s="120">
        <v>0</v>
      </c>
      <c r="F17" s="120">
        <v>1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  <c r="L17" s="116">
        <v>0</v>
      </c>
      <c r="M17" s="116">
        <v>0</v>
      </c>
      <c r="N17" s="116">
        <v>0</v>
      </c>
    </row>
    <row r="18" spans="2:14" ht="75" x14ac:dyDescent="0.25">
      <c r="B18" s="137"/>
      <c r="C18" s="89" t="s">
        <v>265</v>
      </c>
      <c r="D18" s="120" t="s">
        <v>253</v>
      </c>
      <c r="E18" s="120">
        <v>0</v>
      </c>
      <c r="F18" s="120">
        <v>1</v>
      </c>
      <c r="G18" s="116">
        <v>0</v>
      </c>
      <c r="H18" s="116">
        <v>0</v>
      </c>
      <c r="I18" s="116">
        <v>0</v>
      </c>
      <c r="J18" s="116">
        <v>0</v>
      </c>
      <c r="K18" s="116">
        <v>0</v>
      </c>
      <c r="L18" s="116">
        <v>0</v>
      </c>
      <c r="M18" s="116">
        <v>0</v>
      </c>
      <c r="N18" s="116">
        <v>0</v>
      </c>
    </row>
    <row r="19" spans="2:14" ht="30" x14ac:dyDescent="0.25">
      <c r="B19" s="137"/>
      <c r="C19" s="89" t="s">
        <v>266</v>
      </c>
      <c r="D19" s="120" t="s">
        <v>253</v>
      </c>
      <c r="E19" s="120">
        <v>0</v>
      </c>
      <c r="F19" s="120">
        <v>0</v>
      </c>
      <c r="G19" s="120">
        <v>1</v>
      </c>
      <c r="H19" s="116">
        <v>0</v>
      </c>
      <c r="I19" s="116">
        <v>0</v>
      </c>
      <c r="J19" s="116">
        <v>0</v>
      </c>
      <c r="K19" s="116">
        <v>0</v>
      </c>
      <c r="L19" s="116">
        <v>0</v>
      </c>
      <c r="M19" s="116">
        <v>0</v>
      </c>
      <c r="N19" s="116">
        <v>0</v>
      </c>
    </row>
  </sheetData>
  <mergeCells count="9">
    <mergeCell ref="B10:B19"/>
    <mergeCell ref="B6:B9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63"/>
  <sheetViews>
    <sheetView view="pageBreakPreview" zoomScale="60" zoomScaleNormal="70" workbookViewId="0">
      <pane ySplit="7" topLeftCell="A8" activePane="bottomLeft" state="frozen"/>
      <selection pane="bottomLeft" activeCell="D46" sqref="D46"/>
    </sheetView>
  </sheetViews>
  <sheetFormatPr defaultColWidth="9.140625" defaultRowHeight="15.75" outlineLevelRow="3" x14ac:dyDescent="0.25"/>
  <cols>
    <col min="1" max="1" width="10.85546875" style="17" customWidth="1"/>
    <col min="2" max="2" width="46.2851562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41" t="s">
        <v>189</v>
      </c>
      <c r="AN1" s="141"/>
      <c r="AO1" s="141"/>
      <c r="AP1" s="141"/>
      <c r="AQ1" s="141"/>
    </row>
    <row r="2" spans="1:44" ht="41.25" customHeight="1" x14ac:dyDescent="0.25">
      <c r="A2" s="151" t="s">
        <v>188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57" t="s">
        <v>192</v>
      </c>
      <c r="F4" s="158"/>
      <c r="G4" s="158"/>
      <c r="H4" s="159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48" t="s">
        <v>79</v>
      </c>
      <c r="J5" s="149"/>
      <c r="K5" s="149"/>
      <c r="L5" s="150"/>
      <c r="M5" s="148" t="s">
        <v>182</v>
      </c>
      <c r="N5" s="149"/>
      <c r="O5" s="149"/>
      <c r="P5" s="150"/>
      <c r="Q5" s="148" t="s">
        <v>184</v>
      </c>
      <c r="R5" s="149"/>
      <c r="S5" s="149"/>
      <c r="T5" s="150"/>
      <c r="U5" s="148" t="s">
        <v>183</v>
      </c>
      <c r="V5" s="149"/>
      <c r="W5" s="149"/>
      <c r="X5" s="150"/>
      <c r="Y5" s="148" t="s">
        <v>193</v>
      </c>
      <c r="Z5" s="149"/>
      <c r="AA5" s="149"/>
      <c r="AB5" s="150"/>
      <c r="AC5" s="148" t="s">
        <v>194</v>
      </c>
      <c r="AD5" s="149"/>
      <c r="AE5" s="149"/>
      <c r="AF5" s="150"/>
      <c r="AG5" s="148" t="s">
        <v>195</v>
      </c>
      <c r="AH5" s="149"/>
      <c r="AI5" s="149"/>
      <c r="AJ5" s="150"/>
      <c r="AK5" s="148" t="s">
        <v>196</v>
      </c>
      <c r="AL5" s="149"/>
      <c r="AM5" s="149"/>
      <c r="AN5" s="150"/>
      <c r="AO5" s="148" t="s">
        <v>197</v>
      </c>
      <c r="AP5" s="149"/>
      <c r="AQ5" s="149"/>
      <c r="AR5" s="150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34.5" customHeight="1" x14ac:dyDescent="0.25">
      <c r="A9" s="22"/>
      <c r="B9" s="156" t="s">
        <v>198</v>
      </c>
      <c r="C9" s="156"/>
      <c r="D9" s="156"/>
      <c r="E9" s="25">
        <f t="shared" ref="E9:AR9" si="0">E10+E16+E44+E59</f>
        <v>60478.700000000012</v>
      </c>
      <c r="F9" s="25">
        <f t="shared" si="0"/>
        <v>0</v>
      </c>
      <c r="G9" s="25">
        <f t="shared" si="0"/>
        <v>60478.700000000012</v>
      </c>
      <c r="H9" s="25">
        <f t="shared" si="0"/>
        <v>0</v>
      </c>
      <c r="I9" s="25">
        <f t="shared" si="0"/>
        <v>33160.699999999997</v>
      </c>
      <c r="J9" s="25">
        <f t="shared" si="0"/>
        <v>0</v>
      </c>
      <c r="K9" s="25">
        <f t="shared" si="0"/>
        <v>33160.699999999997</v>
      </c>
      <c r="L9" s="25">
        <f t="shared" si="0"/>
        <v>0</v>
      </c>
      <c r="M9" s="25">
        <f t="shared" si="0"/>
        <v>19480.7</v>
      </c>
      <c r="N9" s="25">
        <f t="shared" si="0"/>
        <v>0</v>
      </c>
      <c r="O9" s="25">
        <f t="shared" si="0"/>
        <v>19480.7</v>
      </c>
      <c r="P9" s="25">
        <f t="shared" si="0"/>
        <v>0</v>
      </c>
      <c r="Q9" s="25">
        <f t="shared" si="0"/>
        <v>1393.8</v>
      </c>
      <c r="R9" s="25">
        <f t="shared" si="0"/>
        <v>0</v>
      </c>
      <c r="S9" s="25">
        <f t="shared" si="0"/>
        <v>1393.8</v>
      </c>
      <c r="T9" s="25">
        <f t="shared" si="0"/>
        <v>0</v>
      </c>
      <c r="U9" s="25">
        <f t="shared" si="0"/>
        <v>1435.5</v>
      </c>
      <c r="V9" s="25">
        <f t="shared" si="0"/>
        <v>0</v>
      </c>
      <c r="W9" s="25">
        <f t="shared" si="0"/>
        <v>1435.5</v>
      </c>
      <c r="X9" s="25">
        <f t="shared" si="0"/>
        <v>0</v>
      </c>
      <c r="Y9" s="25">
        <f t="shared" si="0"/>
        <v>1001.6000000000001</v>
      </c>
      <c r="Z9" s="25">
        <f t="shared" si="0"/>
        <v>0</v>
      </c>
      <c r="AA9" s="25">
        <f t="shared" si="0"/>
        <v>1001.6000000000001</v>
      </c>
      <c r="AB9" s="25">
        <f t="shared" si="0"/>
        <v>0</v>
      </c>
      <c r="AC9" s="25">
        <f t="shared" si="0"/>
        <v>1001.6000000000001</v>
      </c>
      <c r="AD9" s="25">
        <f t="shared" si="0"/>
        <v>0</v>
      </c>
      <c r="AE9" s="25">
        <f t="shared" si="0"/>
        <v>1001.6000000000001</v>
      </c>
      <c r="AF9" s="25">
        <f t="shared" si="0"/>
        <v>0</v>
      </c>
      <c r="AG9" s="25">
        <f t="shared" si="0"/>
        <v>1001.6000000000001</v>
      </c>
      <c r="AH9" s="25">
        <f t="shared" si="0"/>
        <v>0</v>
      </c>
      <c r="AI9" s="25">
        <f t="shared" si="0"/>
        <v>1001.6000000000001</v>
      </c>
      <c r="AJ9" s="25">
        <f t="shared" si="0"/>
        <v>0</v>
      </c>
      <c r="AK9" s="25">
        <f t="shared" si="0"/>
        <v>1001.6000000000001</v>
      </c>
      <c r="AL9" s="25">
        <f t="shared" si="0"/>
        <v>0</v>
      </c>
      <c r="AM9" s="25">
        <f t="shared" si="0"/>
        <v>1001.6000000000001</v>
      </c>
      <c r="AN9" s="25">
        <f t="shared" si="0"/>
        <v>0</v>
      </c>
      <c r="AO9" s="25">
        <f t="shared" si="0"/>
        <v>1001.6000000000001</v>
      </c>
      <c r="AP9" s="25">
        <f t="shared" si="0"/>
        <v>0</v>
      </c>
      <c r="AQ9" s="25">
        <f t="shared" si="0"/>
        <v>1001.6000000000001</v>
      </c>
      <c r="AR9" s="25">
        <f t="shared" si="0"/>
        <v>0</v>
      </c>
    </row>
    <row r="10" spans="1:44" outlineLevel="3" x14ac:dyDescent="0.25">
      <c r="A10" s="22">
        <v>1</v>
      </c>
      <c r="B10" s="152" t="s">
        <v>77</v>
      </c>
      <c r="C10" s="152"/>
      <c r="D10" s="152"/>
      <c r="E10" s="25">
        <f>SUM(E11:E15)</f>
        <v>10452.700000000001</v>
      </c>
      <c r="F10" s="25">
        <f t="shared" ref="F10:AR10" si="1">SUM(F11:F15)</f>
        <v>0</v>
      </c>
      <c r="G10" s="25">
        <f t="shared" si="1"/>
        <v>10452.700000000001</v>
      </c>
      <c r="H10" s="25">
        <f t="shared" si="1"/>
        <v>0</v>
      </c>
      <c r="I10" s="25">
        <f t="shared" si="1"/>
        <v>5346.8</v>
      </c>
      <c r="J10" s="25">
        <f t="shared" si="1"/>
        <v>0</v>
      </c>
      <c r="K10" s="25">
        <f t="shared" si="1"/>
        <v>5346.8</v>
      </c>
      <c r="L10" s="25">
        <f t="shared" si="1"/>
        <v>0</v>
      </c>
      <c r="M10" s="25">
        <f t="shared" si="1"/>
        <v>3795</v>
      </c>
      <c r="N10" s="25">
        <f t="shared" si="1"/>
        <v>0</v>
      </c>
      <c r="O10" s="25">
        <f t="shared" si="1"/>
        <v>3795</v>
      </c>
      <c r="P10" s="25">
        <f t="shared" si="1"/>
        <v>0</v>
      </c>
      <c r="Q10" s="25">
        <f t="shared" si="1"/>
        <v>492.40000000000003</v>
      </c>
      <c r="R10" s="25">
        <f t="shared" si="1"/>
        <v>0</v>
      </c>
      <c r="S10" s="25">
        <f t="shared" si="1"/>
        <v>492.40000000000003</v>
      </c>
      <c r="T10" s="25">
        <f t="shared" si="1"/>
        <v>0</v>
      </c>
      <c r="U10" s="25">
        <f t="shared" si="1"/>
        <v>498</v>
      </c>
      <c r="V10" s="25">
        <f t="shared" si="1"/>
        <v>0</v>
      </c>
      <c r="W10" s="25">
        <f t="shared" si="1"/>
        <v>498</v>
      </c>
      <c r="X10" s="25">
        <f t="shared" si="1"/>
        <v>0</v>
      </c>
      <c r="Y10" s="25">
        <f t="shared" si="1"/>
        <v>64.099999999999994</v>
      </c>
      <c r="Z10" s="25">
        <f t="shared" si="1"/>
        <v>0</v>
      </c>
      <c r="AA10" s="25">
        <f t="shared" si="1"/>
        <v>64.099999999999994</v>
      </c>
      <c r="AB10" s="25">
        <f t="shared" si="1"/>
        <v>0</v>
      </c>
      <c r="AC10" s="25">
        <f t="shared" si="1"/>
        <v>64.099999999999994</v>
      </c>
      <c r="AD10" s="25">
        <f t="shared" si="1"/>
        <v>0</v>
      </c>
      <c r="AE10" s="25">
        <f t="shared" si="1"/>
        <v>64.099999999999994</v>
      </c>
      <c r="AF10" s="25">
        <f t="shared" si="1"/>
        <v>0</v>
      </c>
      <c r="AG10" s="25">
        <f t="shared" si="1"/>
        <v>64.099999999999994</v>
      </c>
      <c r="AH10" s="25">
        <f t="shared" si="1"/>
        <v>0</v>
      </c>
      <c r="AI10" s="25">
        <f t="shared" si="1"/>
        <v>64.099999999999994</v>
      </c>
      <c r="AJ10" s="25">
        <f t="shared" si="1"/>
        <v>0</v>
      </c>
      <c r="AK10" s="25">
        <f t="shared" si="1"/>
        <v>64.099999999999994</v>
      </c>
      <c r="AL10" s="25">
        <f t="shared" si="1"/>
        <v>0</v>
      </c>
      <c r="AM10" s="25">
        <f t="shared" si="1"/>
        <v>64.099999999999994</v>
      </c>
      <c r="AN10" s="25">
        <f t="shared" si="1"/>
        <v>0</v>
      </c>
      <c r="AO10" s="25">
        <f t="shared" si="1"/>
        <v>64.099999999999994</v>
      </c>
      <c r="AP10" s="25">
        <f t="shared" si="1"/>
        <v>0</v>
      </c>
      <c r="AQ10" s="25">
        <f t="shared" si="1"/>
        <v>64.099999999999994</v>
      </c>
      <c r="AR10" s="25">
        <f t="shared" si="1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318.7</v>
      </c>
      <c r="F11" s="13">
        <f t="shared" ref="F11:G13" si="2">J11+N11+R11+V11+Z11+AD11+AH11+AL11+AP11</f>
        <v>0</v>
      </c>
      <c r="G11" s="13">
        <f t="shared" si="2"/>
        <v>318.7</v>
      </c>
      <c r="H11" s="13">
        <f>L11+P11+T11</f>
        <v>0</v>
      </c>
      <c r="I11" s="25">
        <f>SUM(J11:L11)</f>
        <v>86.5</v>
      </c>
      <c r="J11" s="26">
        <v>0</v>
      </c>
      <c r="K11" s="26">
        <f>270-183.5</f>
        <v>86.5</v>
      </c>
      <c r="L11" s="26">
        <v>0</v>
      </c>
      <c r="M11" s="25">
        <f>O11</f>
        <v>74.099999999999994</v>
      </c>
      <c r="N11" s="26">
        <v>0</v>
      </c>
      <c r="O11" s="26">
        <v>74.099999999999994</v>
      </c>
      <c r="P11" s="26">
        <v>0</v>
      </c>
      <c r="Q11" s="25">
        <f>S11</f>
        <v>77.5</v>
      </c>
      <c r="R11" s="26">
        <v>0</v>
      </c>
      <c r="S11" s="26">
        <v>77.5</v>
      </c>
      <c r="T11" s="26">
        <v>0</v>
      </c>
      <c r="U11" s="25">
        <f>W11</f>
        <v>80.599999999999994</v>
      </c>
      <c r="V11" s="26">
        <v>0</v>
      </c>
      <c r="W11" s="26">
        <v>80.599999999999994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79.5" customHeight="1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1184.9000000000001</v>
      </c>
      <c r="F12" s="13">
        <f t="shared" si="2"/>
        <v>0</v>
      </c>
      <c r="G12" s="13">
        <f t="shared" si="2"/>
        <v>1184.9000000000001</v>
      </c>
      <c r="H12" s="13">
        <f>L12+P12+T12</f>
        <v>0</v>
      </c>
      <c r="I12" s="25">
        <f>SUM(J12:L12)</f>
        <v>125</v>
      </c>
      <c r="J12" s="26">
        <v>0</v>
      </c>
      <c r="K12" s="26">
        <f>100+25</f>
        <v>125</v>
      </c>
      <c r="L12" s="26">
        <v>0</v>
      </c>
      <c r="M12" s="25">
        <f>O12</f>
        <v>353.3</v>
      </c>
      <c r="N12" s="26">
        <v>0</v>
      </c>
      <c r="O12" s="26">
        <v>353.3</v>
      </c>
      <c r="P12" s="26">
        <v>0</v>
      </c>
      <c r="Q12" s="25">
        <f>S12</f>
        <v>353.3</v>
      </c>
      <c r="R12" s="26">
        <v>0</v>
      </c>
      <c r="S12" s="26">
        <v>353.3</v>
      </c>
      <c r="T12" s="26">
        <v>0</v>
      </c>
      <c r="U12" s="25">
        <f>W12</f>
        <v>353.3</v>
      </c>
      <c r="V12" s="26">
        <v>0</v>
      </c>
      <c r="W12" s="26">
        <v>353.3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72.75" customHeight="1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559.20000000000005</v>
      </c>
      <c r="F13" s="13">
        <f t="shared" si="2"/>
        <v>0</v>
      </c>
      <c r="G13" s="13">
        <f t="shared" si="2"/>
        <v>559.20000000000005</v>
      </c>
      <c r="H13" s="13">
        <f>L13+P13+T13</f>
        <v>0</v>
      </c>
      <c r="I13" s="25">
        <f>SUM(J13:L13)</f>
        <v>54.1</v>
      </c>
      <c r="J13" s="26">
        <v>0</v>
      </c>
      <c r="K13" s="109">
        <v>54.1</v>
      </c>
      <c r="L13" s="26">
        <v>0</v>
      </c>
      <c r="M13" s="25">
        <f>SUM(N13:P13)</f>
        <v>58.9</v>
      </c>
      <c r="N13" s="26">
        <v>0</v>
      </c>
      <c r="O13" s="29">
        <v>58.9</v>
      </c>
      <c r="P13" s="26">
        <v>0</v>
      </c>
      <c r="Q13" s="28">
        <f>SUM(R13:T13)</f>
        <v>61.6</v>
      </c>
      <c r="R13" s="26">
        <v>0</v>
      </c>
      <c r="S13" s="27">
        <v>61.6</v>
      </c>
      <c r="T13" s="26">
        <v>0</v>
      </c>
      <c r="U13" s="28">
        <f>SUM(V13:X13)</f>
        <v>64.099999999999994</v>
      </c>
      <c r="V13" s="26">
        <v>0</v>
      </c>
      <c r="W13" s="27">
        <v>64.099999999999994</v>
      </c>
      <c r="X13" s="26">
        <v>0</v>
      </c>
      <c r="Y13" s="28">
        <f>SUM(Z13:AB13)</f>
        <v>64.099999999999994</v>
      </c>
      <c r="Z13" s="26">
        <v>0</v>
      </c>
      <c r="AA13" s="27">
        <v>64.099999999999994</v>
      </c>
      <c r="AB13" s="26">
        <v>0</v>
      </c>
      <c r="AC13" s="28">
        <f>SUM(AD13:AF13)</f>
        <v>64.099999999999994</v>
      </c>
      <c r="AD13" s="26">
        <v>0</v>
      </c>
      <c r="AE13" s="27">
        <v>64.099999999999994</v>
      </c>
      <c r="AF13" s="26">
        <v>0</v>
      </c>
      <c r="AG13" s="28">
        <f>SUM(AH13:AJ13)</f>
        <v>64.099999999999994</v>
      </c>
      <c r="AH13" s="26">
        <v>0</v>
      </c>
      <c r="AI13" s="27">
        <v>64.099999999999994</v>
      </c>
      <c r="AJ13" s="26">
        <v>0</v>
      </c>
      <c r="AK13" s="28">
        <f>SUM(AL13:AN13)</f>
        <v>64.099999999999994</v>
      </c>
      <c r="AL13" s="26">
        <v>0</v>
      </c>
      <c r="AM13" s="27">
        <v>64.099999999999994</v>
      </c>
      <c r="AN13" s="26">
        <v>0</v>
      </c>
      <c r="AO13" s="28">
        <f>SUM(AP13:AR13)</f>
        <v>64.099999999999994</v>
      </c>
      <c r="AP13" s="26">
        <v>0</v>
      </c>
      <c r="AQ13" s="27">
        <v>64.099999999999994</v>
      </c>
      <c r="AR13" s="26">
        <v>0</v>
      </c>
    </row>
    <row r="14" spans="1:44" ht="141.75" outlineLevel="3" x14ac:dyDescent="0.25">
      <c r="A14" s="24" t="s">
        <v>53</v>
      </c>
      <c r="B14" s="2" t="s">
        <v>244</v>
      </c>
      <c r="C14" s="3" t="s">
        <v>60</v>
      </c>
      <c r="D14" s="3" t="s">
        <v>226</v>
      </c>
      <c r="E14" s="12">
        <f>SUM(F14:H14)</f>
        <v>8339.9</v>
      </c>
      <c r="F14" s="13">
        <f t="shared" ref="F14" si="3">J14+N14+R14+V14+Z14+AD14+AH14+AL14+AP14</f>
        <v>0</v>
      </c>
      <c r="G14" s="13">
        <f t="shared" ref="G14" si="4">K14+O14+S14+W14+AA14+AE14+AI14+AM14+AQ14</f>
        <v>8339.9</v>
      </c>
      <c r="H14" s="13">
        <f>L14+P14+T14</f>
        <v>0</v>
      </c>
      <c r="I14" s="25">
        <f>SUM(J14:L14)</f>
        <v>5031.2</v>
      </c>
      <c r="J14" s="26">
        <v>0</v>
      </c>
      <c r="K14" s="127">
        <f>2957.8+302.7+1420.4+350.3</f>
        <v>5031.2</v>
      </c>
      <c r="L14" s="26">
        <v>0</v>
      </c>
      <c r="M14" s="25">
        <f>SUM(N14:P14)</f>
        <v>3308.7</v>
      </c>
      <c r="N14" s="26">
        <v>0</v>
      </c>
      <c r="O14" s="124">
        <v>3308.7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ht="47.25" outlineLevel="3" x14ac:dyDescent="0.25">
      <c r="A15" s="24" t="s">
        <v>259</v>
      </c>
      <c r="B15" s="2" t="s">
        <v>260</v>
      </c>
      <c r="C15" s="3" t="s">
        <v>60</v>
      </c>
      <c r="D15" s="3" t="s">
        <v>226</v>
      </c>
      <c r="E15" s="12">
        <f>SUM(F15:H15)</f>
        <v>50</v>
      </c>
      <c r="F15" s="13">
        <f t="shared" ref="F15" si="5">J15+N15+R15+V15+Z15+AD15+AH15+AL15+AP15</f>
        <v>0</v>
      </c>
      <c r="G15" s="13">
        <f t="shared" ref="G15" si="6">K15+O15+S15+W15+AA15+AE15+AI15+AM15+AQ15</f>
        <v>50</v>
      </c>
      <c r="H15" s="13">
        <f>L15+P15+T15</f>
        <v>0</v>
      </c>
      <c r="I15" s="25">
        <f>SUM(J15:L15)</f>
        <v>50</v>
      </c>
      <c r="J15" s="26">
        <v>0</v>
      </c>
      <c r="K15" s="109">
        <v>50</v>
      </c>
      <c r="L15" s="26">
        <v>0</v>
      </c>
      <c r="M15" s="25">
        <f>SUM(N15:P15)</f>
        <v>0</v>
      </c>
      <c r="N15" s="26">
        <v>0</v>
      </c>
      <c r="O15" s="124">
        <v>0</v>
      </c>
      <c r="P15" s="26">
        <v>0</v>
      </c>
      <c r="Q15" s="28">
        <f>SUM(R15:T15)</f>
        <v>0</v>
      </c>
      <c r="R15" s="26">
        <v>0</v>
      </c>
      <c r="S15" s="27">
        <v>0</v>
      </c>
      <c r="T15" s="26">
        <v>0</v>
      </c>
      <c r="U15" s="28">
        <f>SUM(V15:X15)</f>
        <v>0</v>
      </c>
      <c r="V15" s="26">
        <v>0</v>
      </c>
      <c r="W15" s="27">
        <v>0</v>
      </c>
      <c r="X15" s="26">
        <v>0</v>
      </c>
      <c r="Y15" s="28">
        <f>SUM(Z15:AB15)</f>
        <v>0</v>
      </c>
      <c r="Z15" s="26">
        <v>0</v>
      </c>
      <c r="AA15" s="27">
        <v>0</v>
      </c>
      <c r="AB15" s="26">
        <v>0</v>
      </c>
      <c r="AC15" s="28">
        <f>SUM(AD15:AF15)</f>
        <v>0</v>
      </c>
      <c r="AD15" s="26">
        <v>0</v>
      </c>
      <c r="AE15" s="27">
        <v>0</v>
      </c>
      <c r="AF15" s="26">
        <v>0</v>
      </c>
      <c r="AG15" s="28">
        <f>SUM(AH15:AJ15)</f>
        <v>0</v>
      </c>
      <c r="AH15" s="26">
        <v>0</v>
      </c>
      <c r="AI15" s="27">
        <v>0</v>
      </c>
      <c r="AJ15" s="26">
        <v>0</v>
      </c>
      <c r="AK15" s="28">
        <f>SUM(AL15:AN15)</f>
        <v>0</v>
      </c>
      <c r="AL15" s="26">
        <v>0</v>
      </c>
      <c r="AM15" s="27">
        <v>0</v>
      </c>
      <c r="AN15" s="26">
        <v>0</v>
      </c>
      <c r="AO15" s="28">
        <f>SUM(AP15:AR15)</f>
        <v>0</v>
      </c>
      <c r="AP15" s="26">
        <v>0</v>
      </c>
      <c r="AQ15" s="27">
        <v>0</v>
      </c>
      <c r="AR15" s="26">
        <v>0</v>
      </c>
    </row>
    <row r="16" spans="1:44" outlineLevel="3" x14ac:dyDescent="0.25">
      <c r="A16" s="22" t="s">
        <v>200</v>
      </c>
      <c r="B16" s="152" t="s">
        <v>199</v>
      </c>
      <c r="C16" s="152"/>
      <c r="D16" s="152"/>
      <c r="E16" s="25">
        <f>E17+E30+E31+E32+E33+E34+E35+E36+E37+E38+E39+E40+E41+E42+E43</f>
        <v>21825.600000000002</v>
      </c>
      <c r="F16" s="25">
        <f t="shared" ref="F16:AR16" si="7">F17+F30+F31+F32+F33+F34+F35+F36+F37+F38+F39+F40+F41+F42+F43</f>
        <v>0</v>
      </c>
      <c r="G16" s="25">
        <f t="shared" si="7"/>
        <v>21825.600000000002</v>
      </c>
      <c r="H16" s="25">
        <f t="shared" si="7"/>
        <v>0</v>
      </c>
      <c r="I16" s="25">
        <f t="shared" si="7"/>
        <v>11234.1</v>
      </c>
      <c r="J16" s="25">
        <f t="shared" si="7"/>
        <v>0</v>
      </c>
      <c r="K16" s="25">
        <f t="shared" si="7"/>
        <v>11234.1</v>
      </c>
      <c r="L16" s="25">
        <f t="shared" si="7"/>
        <v>0</v>
      </c>
      <c r="M16" s="25">
        <f t="shared" si="7"/>
        <v>4065.0999999999995</v>
      </c>
      <c r="N16" s="25">
        <f t="shared" si="7"/>
        <v>0</v>
      </c>
      <c r="O16" s="25">
        <f t="shared" si="7"/>
        <v>4065.0999999999995</v>
      </c>
      <c r="P16" s="25">
        <f t="shared" si="7"/>
        <v>0</v>
      </c>
      <c r="Q16" s="25">
        <f t="shared" si="7"/>
        <v>901.4</v>
      </c>
      <c r="R16" s="25">
        <f t="shared" si="7"/>
        <v>0</v>
      </c>
      <c r="S16" s="25">
        <f t="shared" si="7"/>
        <v>901.4</v>
      </c>
      <c r="T16" s="25">
        <f t="shared" si="7"/>
        <v>0</v>
      </c>
      <c r="U16" s="25">
        <f t="shared" si="7"/>
        <v>937.50000000000011</v>
      </c>
      <c r="V16" s="25">
        <f t="shared" si="7"/>
        <v>0</v>
      </c>
      <c r="W16" s="25">
        <f t="shared" si="7"/>
        <v>937.50000000000011</v>
      </c>
      <c r="X16" s="25">
        <f t="shared" si="7"/>
        <v>0</v>
      </c>
      <c r="Y16" s="25">
        <f t="shared" si="7"/>
        <v>937.50000000000011</v>
      </c>
      <c r="Z16" s="25">
        <f t="shared" si="7"/>
        <v>0</v>
      </c>
      <c r="AA16" s="25">
        <f t="shared" si="7"/>
        <v>937.50000000000011</v>
      </c>
      <c r="AB16" s="25">
        <f t="shared" si="7"/>
        <v>0</v>
      </c>
      <c r="AC16" s="25">
        <f t="shared" si="7"/>
        <v>937.50000000000011</v>
      </c>
      <c r="AD16" s="25">
        <f t="shared" si="7"/>
        <v>0</v>
      </c>
      <c r="AE16" s="25">
        <f t="shared" si="7"/>
        <v>937.50000000000011</v>
      </c>
      <c r="AF16" s="25">
        <f t="shared" si="7"/>
        <v>0</v>
      </c>
      <c r="AG16" s="25">
        <f t="shared" si="7"/>
        <v>937.50000000000011</v>
      </c>
      <c r="AH16" s="25">
        <f t="shared" si="7"/>
        <v>0</v>
      </c>
      <c r="AI16" s="25">
        <f t="shared" si="7"/>
        <v>937.50000000000011</v>
      </c>
      <c r="AJ16" s="25">
        <f t="shared" si="7"/>
        <v>0</v>
      </c>
      <c r="AK16" s="25">
        <f t="shared" si="7"/>
        <v>937.50000000000011</v>
      </c>
      <c r="AL16" s="25">
        <f t="shared" si="7"/>
        <v>0</v>
      </c>
      <c r="AM16" s="25">
        <f t="shared" si="7"/>
        <v>937.50000000000011</v>
      </c>
      <c r="AN16" s="25">
        <f t="shared" si="7"/>
        <v>0</v>
      </c>
      <c r="AO16" s="25">
        <f t="shared" si="7"/>
        <v>937.50000000000011</v>
      </c>
      <c r="AP16" s="25">
        <f t="shared" si="7"/>
        <v>0</v>
      </c>
      <c r="AQ16" s="25">
        <f t="shared" si="7"/>
        <v>937.50000000000011</v>
      </c>
      <c r="AR16" s="25">
        <f t="shared" si="7"/>
        <v>0</v>
      </c>
    </row>
    <row r="17" spans="1:44" ht="42" customHeight="1" outlineLevel="3" x14ac:dyDescent="0.25">
      <c r="A17" s="108" t="s">
        <v>43</v>
      </c>
      <c r="B17" s="153" t="s">
        <v>186</v>
      </c>
      <c r="C17" s="154"/>
      <c r="D17" s="155"/>
      <c r="E17" s="12">
        <f>SUM(E18:E29)</f>
        <v>8251.7000000000007</v>
      </c>
      <c r="F17" s="12">
        <f t="shared" ref="F17:AR17" si="8">SUM(F18:F29)</f>
        <v>0</v>
      </c>
      <c r="G17" s="12">
        <f t="shared" si="8"/>
        <v>8251.7000000000007</v>
      </c>
      <c r="H17" s="12">
        <f t="shared" si="8"/>
        <v>0</v>
      </c>
      <c r="I17" s="12">
        <f t="shared" si="8"/>
        <v>863.5999999999998</v>
      </c>
      <c r="J17" s="12">
        <f t="shared" si="8"/>
        <v>0</v>
      </c>
      <c r="K17" s="12">
        <f t="shared" si="8"/>
        <v>863.5999999999998</v>
      </c>
      <c r="L17" s="12">
        <f t="shared" si="8"/>
        <v>0</v>
      </c>
      <c r="M17" s="12">
        <f t="shared" si="8"/>
        <v>861.69999999999993</v>
      </c>
      <c r="N17" s="12">
        <f t="shared" si="8"/>
        <v>0</v>
      </c>
      <c r="O17" s="131">
        <f t="shared" si="8"/>
        <v>861.69999999999993</v>
      </c>
      <c r="P17" s="12">
        <f t="shared" si="8"/>
        <v>0</v>
      </c>
      <c r="Q17" s="12">
        <f t="shared" si="8"/>
        <v>901.4</v>
      </c>
      <c r="R17" s="12">
        <f t="shared" si="8"/>
        <v>0</v>
      </c>
      <c r="S17" s="131">
        <f t="shared" si="8"/>
        <v>901.4</v>
      </c>
      <c r="T17" s="12">
        <f t="shared" si="8"/>
        <v>0</v>
      </c>
      <c r="U17" s="12">
        <f t="shared" si="8"/>
        <v>937.50000000000011</v>
      </c>
      <c r="V17" s="12">
        <f t="shared" si="8"/>
        <v>0</v>
      </c>
      <c r="W17" s="131">
        <f t="shared" si="8"/>
        <v>937.50000000000011</v>
      </c>
      <c r="X17" s="12">
        <f t="shared" si="8"/>
        <v>0</v>
      </c>
      <c r="Y17" s="12">
        <f t="shared" si="8"/>
        <v>937.50000000000011</v>
      </c>
      <c r="Z17" s="12">
        <f t="shared" si="8"/>
        <v>0</v>
      </c>
      <c r="AA17" s="12">
        <f t="shared" si="8"/>
        <v>937.50000000000011</v>
      </c>
      <c r="AB17" s="12">
        <f t="shared" si="8"/>
        <v>0</v>
      </c>
      <c r="AC17" s="12">
        <f t="shared" si="8"/>
        <v>937.50000000000011</v>
      </c>
      <c r="AD17" s="12">
        <f t="shared" si="8"/>
        <v>0</v>
      </c>
      <c r="AE17" s="12">
        <f t="shared" si="8"/>
        <v>937.50000000000011</v>
      </c>
      <c r="AF17" s="12">
        <f t="shared" si="8"/>
        <v>0</v>
      </c>
      <c r="AG17" s="12">
        <f t="shared" si="8"/>
        <v>937.50000000000011</v>
      </c>
      <c r="AH17" s="12">
        <f t="shared" si="8"/>
        <v>0</v>
      </c>
      <c r="AI17" s="12">
        <f t="shared" si="8"/>
        <v>937.50000000000011</v>
      </c>
      <c r="AJ17" s="12">
        <f t="shared" si="8"/>
        <v>0</v>
      </c>
      <c r="AK17" s="12">
        <f t="shared" si="8"/>
        <v>937.50000000000011</v>
      </c>
      <c r="AL17" s="12">
        <f t="shared" si="8"/>
        <v>0</v>
      </c>
      <c r="AM17" s="12">
        <f t="shared" si="8"/>
        <v>937.50000000000011</v>
      </c>
      <c r="AN17" s="12">
        <f t="shared" si="8"/>
        <v>0</v>
      </c>
      <c r="AO17" s="12">
        <f t="shared" si="8"/>
        <v>937.50000000000011</v>
      </c>
      <c r="AP17" s="12">
        <f t="shared" si="8"/>
        <v>0</v>
      </c>
      <c r="AQ17" s="12">
        <f t="shared" si="8"/>
        <v>937.50000000000011</v>
      </c>
      <c r="AR17" s="12">
        <f t="shared" si="8"/>
        <v>0</v>
      </c>
    </row>
    <row r="18" spans="1:44" ht="42" customHeight="1" outlineLevel="3" x14ac:dyDescent="0.25">
      <c r="A18" s="24" t="s">
        <v>71</v>
      </c>
      <c r="B18" s="85" t="s">
        <v>223</v>
      </c>
      <c r="C18" s="4" t="s">
        <v>60</v>
      </c>
      <c r="D18" s="4" t="s">
        <v>212</v>
      </c>
      <c r="E18" s="12">
        <f t="shared" ref="E18:E23" si="9">SUM(F18:H18)</f>
        <v>330.1</v>
      </c>
      <c r="F18" s="13">
        <v>0</v>
      </c>
      <c r="G18" s="13">
        <f t="shared" ref="G18:G23" si="10">K18+O18+S18+W18+AA18+AE18+AI18+AM18+AQ18</f>
        <v>330.1</v>
      </c>
      <c r="H18" s="13">
        <v>0</v>
      </c>
      <c r="I18" s="25">
        <f t="shared" ref="I18:I27" si="11">K18</f>
        <v>34.5</v>
      </c>
      <c r="J18" s="26">
        <v>0</v>
      </c>
      <c r="K18" s="26">
        <f>33.1+1.4</f>
        <v>34.5</v>
      </c>
      <c r="L18" s="26">
        <v>0</v>
      </c>
      <c r="M18" s="25">
        <f t="shared" ref="M18:M27" si="12">O18</f>
        <v>34.5</v>
      </c>
      <c r="N18" s="113">
        <v>0</v>
      </c>
      <c r="O18" s="132">
        <v>34.5</v>
      </c>
      <c r="P18" s="114">
        <v>0</v>
      </c>
      <c r="Q18" s="25">
        <f t="shared" ref="Q18:Q27" si="13">S18</f>
        <v>36.1</v>
      </c>
      <c r="R18" s="113">
        <v>0</v>
      </c>
      <c r="S18" s="132">
        <v>36.1</v>
      </c>
      <c r="T18" s="114">
        <v>0</v>
      </c>
      <c r="U18" s="25">
        <f t="shared" ref="U18:U27" si="14">W18</f>
        <v>37.5</v>
      </c>
      <c r="V18" s="113">
        <v>0</v>
      </c>
      <c r="W18" s="132">
        <v>37.5</v>
      </c>
      <c r="X18" s="114">
        <v>0</v>
      </c>
      <c r="Y18" s="25">
        <f t="shared" ref="Y18:Y27" si="15">AA18</f>
        <v>37.5</v>
      </c>
      <c r="Z18" s="26">
        <v>0</v>
      </c>
      <c r="AA18" s="132">
        <v>37.5</v>
      </c>
      <c r="AB18" s="26">
        <v>0</v>
      </c>
      <c r="AC18" s="25">
        <f t="shared" ref="AC18:AC27" si="16">AE18</f>
        <v>37.5</v>
      </c>
      <c r="AD18" s="26">
        <v>0</v>
      </c>
      <c r="AE18" s="132">
        <v>37.5</v>
      </c>
      <c r="AF18" s="26">
        <v>0</v>
      </c>
      <c r="AG18" s="25">
        <f t="shared" ref="AG18:AG27" si="17">AI18</f>
        <v>37.5</v>
      </c>
      <c r="AH18" s="26">
        <v>0</v>
      </c>
      <c r="AI18" s="132">
        <v>37.5</v>
      </c>
      <c r="AJ18" s="26">
        <v>0</v>
      </c>
      <c r="AK18" s="25">
        <f t="shared" ref="AK18:AK27" si="18">AM18</f>
        <v>37.5</v>
      </c>
      <c r="AL18" s="26">
        <v>0</v>
      </c>
      <c r="AM18" s="132">
        <v>37.5</v>
      </c>
      <c r="AN18" s="26">
        <v>0</v>
      </c>
      <c r="AO18" s="25">
        <f t="shared" ref="AO18:AO27" si="19">AQ18</f>
        <v>37.5</v>
      </c>
      <c r="AP18" s="26">
        <v>0</v>
      </c>
      <c r="AQ18" s="132">
        <v>37.5</v>
      </c>
      <c r="AR18" s="26">
        <v>0</v>
      </c>
    </row>
    <row r="19" spans="1:44" ht="42" customHeight="1" outlineLevel="3" x14ac:dyDescent="0.25">
      <c r="A19" s="30" t="s">
        <v>72</v>
      </c>
      <c r="B19" s="85" t="s">
        <v>207</v>
      </c>
      <c r="C19" s="4" t="s">
        <v>60</v>
      </c>
      <c r="D19" s="4" t="s">
        <v>212</v>
      </c>
      <c r="E19" s="12">
        <f t="shared" si="9"/>
        <v>1094</v>
      </c>
      <c r="F19" s="13">
        <v>0</v>
      </c>
      <c r="G19" s="13">
        <f t="shared" si="10"/>
        <v>1094</v>
      </c>
      <c r="H19" s="13">
        <v>0</v>
      </c>
      <c r="I19" s="25">
        <f t="shared" si="11"/>
        <v>116</v>
      </c>
      <c r="J19" s="26">
        <v>0</v>
      </c>
      <c r="K19" s="26">
        <f>111.2+4.8</f>
        <v>116</v>
      </c>
      <c r="L19" s="26">
        <v>0</v>
      </c>
      <c r="M19" s="25">
        <f t="shared" si="12"/>
        <v>114.1</v>
      </c>
      <c r="N19" s="113">
        <v>0</v>
      </c>
      <c r="O19" s="132">
        <v>114.1</v>
      </c>
      <c r="P19" s="114">
        <v>0</v>
      </c>
      <c r="Q19" s="25">
        <f t="shared" si="13"/>
        <v>119.3</v>
      </c>
      <c r="R19" s="113">
        <v>0</v>
      </c>
      <c r="S19" s="132">
        <v>119.3</v>
      </c>
      <c r="T19" s="114">
        <v>0</v>
      </c>
      <c r="U19" s="25">
        <f t="shared" si="14"/>
        <v>124.1</v>
      </c>
      <c r="V19" s="113">
        <v>0</v>
      </c>
      <c r="W19" s="132">
        <v>124.1</v>
      </c>
      <c r="X19" s="114">
        <v>0</v>
      </c>
      <c r="Y19" s="25">
        <f t="shared" si="15"/>
        <v>124.1</v>
      </c>
      <c r="Z19" s="26">
        <v>0</v>
      </c>
      <c r="AA19" s="132">
        <v>124.1</v>
      </c>
      <c r="AB19" s="26">
        <v>0</v>
      </c>
      <c r="AC19" s="25">
        <f t="shared" si="16"/>
        <v>124.1</v>
      </c>
      <c r="AD19" s="26">
        <v>0</v>
      </c>
      <c r="AE19" s="132">
        <v>124.1</v>
      </c>
      <c r="AF19" s="26">
        <v>0</v>
      </c>
      <c r="AG19" s="25">
        <f t="shared" si="17"/>
        <v>124.1</v>
      </c>
      <c r="AH19" s="26">
        <v>0</v>
      </c>
      <c r="AI19" s="132">
        <v>124.1</v>
      </c>
      <c r="AJ19" s="26">
        <v>0</v>
      </c>
      <c r="AK19" s="25">
        <f t="shared" si="18"/>
        <v>124.1</v>
      </c>
      <c r="AL19" s="26">
        <v>0</v>
      </c>
      <c r="AM19" s="132">
        <v>124.1</v>
      </c>
      <c r="AN19" s="26">
        <v>0</v>
      </c>
      <c r="AO19" s="25">
        <f t="shared" si="19"/>
        <v>124.1</v>
      </c>
      <c r="AP19" s="26">
        <v>0</v>
      </c>
      <c r="AQ19" s="132">
        <v>124.1</v>
      </c>
      <c r="AR19" s="26">
        <v>0</v>
      </c>
    </row>
    <row r="20" spans="1:44" ht="42" customHeight="1" outlineLevel="3" x14ac:dyDescent="0.25">
      <c r="A20" s="24" t="s">
        <v>74</v>
      </c>
      <c r="B20" s="85" t="s">
        <v>221</v>
      </c>
      <c r="C20" s="4" t="s">
        <v>60</v>
      </c>
      <c r="D20" s="4" t="s">
        <v>212</v>
      </c>
      <c r="E20" s="12">
        <f t="shared" si="9"/>
        <v>796.4</v>
      </c>
      <c r="F20" s="13">
        <v>0</v>
      </c>
      <c r="G20" s="13">
        <f t="shared" si="10"/>
        <v>796.4</v>
      </c>
      <c r="H20" s="13">
        <v>0</v>
      </c>
      <c r="I20" s="25">
        <f t="shared" si="11"/>
        <v>83.2</v>
      </c>
      <c r="J20" s="26">
        <v>0</v>
      </c>
      <c r="K20" s="26">
        <f>79.8+3.4</f>
        <v>83.2</v>
      </c>
      <c r="L20" s="26">
        <v>0</v>
      </c>
      <c r="M20" s="25">
        <f t="shared" si="12"/>
        <v>83.2</v>
      </c>
      <c r="N20" s="113">
        <v>0</v>
      </c>
      <c r="O20" s="132">
        <v>83.2</v>
      </c>
      <c r="P20" s="114">
        <v>0</v>
      </c>
      <c r="Q20" s="25">
        <f t="shared" si="13"/>
        <v>87</v>
      </c>
      <c r="R20" s="113">
        <v>0</v>
      </c>
      <c r="S20" s="132">
        <v>87</v>
      </c>
      <c r="T20" s="114">
        <v>0</v>
      </c>
      <c r="U20" s="25">
        <f t="shared" si="14"/>
        <v>90.5</v>
      </c>
      <c r="V20" s="113">
        <v>0</v>
      </c>
      <c r="W20" s="132">
        <v>90.5</v>
      </c>
      <c r="X20" s="114">
        <v>0</v>
      </c>
      <c r="Y20" s="25">
        <f t="shared" si="15"/>
        <v>90.5</v>
      </c>
      <c r="Z20" s="26">
        <v>0</v>
      </c>
      <c r="AA20" s="132">
        <v>90.5</v>
      </c>
      <c r="AB20" s="26">
        <v>0</v>
      </c>
      <c r="AC20" s="25">
        <f t="shared" si="16"/>
        <v>90.5</v>
      </c>
      <c r="AD20" s="26">
        <v>0</v>
      </c>
      <c r="AE20" s="132">
        <v>90.5</v>
      </c>
      <c r="AF20" s="26">
        <v>0</v>
      </c>
      <c r="AG20" s="25">
        <f t="shared" si="17"/>
        <v>90.5</v>
      </c>
      <c r="AH20" s="26">
        <v>0</v>
      </c>
      <c r="AI20" s="132">
        <v>90.5</v>
      </c>
      <c r="AJ20" s="26">
        <v>0</v>
      </c>
      <c r="AK20" s="25">
        <f t="shared" si="18"/>
        <v>90.5</v>
      </c>
      <c r="AL20" s="26">
        <v>0</v>
      </c>
      <c r="AM20" s="132">
        <v>90.5</v>
      </c>
      <c r="AN20" s="26">
        <v>0</v>
      </c>
      <c r="AO20" s="25">
        <f t="shared" si="19"/>
        <v>90.5</v>
      </c>
      <c r="AP20" s="26">
        <v>0</v>
      </c>
      <c r="AQ20" s="132">
        <v>90.5</v>
      </c>
      <c r="AR20" s="26">
        <v>0</v>
      </c>
    </row>
    <row r="21" spans="1:44" ht="42" customHeight="1" outlineLevel="3" x14ac:dyDescent="0.25">
      <c r="A21" s="24" t="s">
        <v>75</v>
      </c>
      <c r="B21" s="85" t="s">
        <v>209</v>
      </c>
      <c r="C21" s="4" t="s">
        <v>60</v>
      </c>
      <c r="D21" s="4" t="s">
        <v>212</v>
      </c>
      <c r="E21" s="12">
        <f t="shared" si="9"/>
        <v>787.7</v>
      </c>
      <c r="F21" s="13">
        <v>0</v>
      </c>
      <c r="G21" s="13">
        <f t="shared" si="10"/>
        <v>787.7</v>
      </c>
      <c r="H21" s="13">
        <v>0</v>
      </c>
      <c r="I21" s="25">
        <f t="shared" si="11"/>
        <v>82.300000000000011</v>
      </c>
      <c r="J21" s="26">
        <v>0</v>
      </c>
      <c r="K21" s="26">
        <f>78.9+3.4</f>
        <v>82.300000000000011</v>
      </c>
      <c r="L21" s="26">
        <v>0</v>
      </c>
      <c r="M21" s="25">
        <f t="shared" si="12"/>
        <v>82.3</v>
      </c>
      <c r="N21" s="113">
        <v>0</v>
      </c>
      <c r="O21" s="132">
        <v>82.3</v>
      </c>
      <c r="P21" s="114">
        <v>0</v>
      </c>
      <c r="Q21" s="25">
        <f t="shared" si="13"/>
        <v>86.1</v>
      </c>
      <c r="R21" s="113">
        <v>0</v>
      </c>
      <c r="S21" s="132">
        <v>86.1</v>
      </c>
      <c r="T21" s="114">
        <v>0</v>
      </c>
      <c r="U21" s="25">
        <f t="shared" si="14"/>
        <v>89.5</v>
      </c>
      <c r="V21" s="113">
        <v>0</v>
      </c>
      <c r="W21" s="132">
        <v>89.5</v>
      </c>
      <c r="X21" s="114">
        <v>0</v>
      </c>
      <c r="Y21" s="25">
        <f t="shared" si="15"/>
        <v>89.5</v>
      </c>
      <c r="Z21" s="26">
        <v>0</v>
      </c>
      <c r="AA21" s="132">
        <v>89.5</v>
      </c>
      <c r="AB21" s="26">
        <v>0</v>
      </c>
      <c r="AC21" s="25">
        <f t="shared" si="16"/>
        <v>89.5</v>
      </c>
      <c r="AD21" s="26">
        <v>0</v>
      </c>
      <c r="AE21" s="132">
        <v>89.5</v>
      </c>
      <c r="AF21" s="26">
        <v>0</v>
      </c>
      <c r="AG21" s="25">
        <f t="shared" si="17"/>
        <v>89.5</v>
      </c>
      <c r="AH21" s="26">
        <v>0</v>
      </c>
      <c r="AI21" s="132">
        <v>89.5</v>
      </c>
      <c r="AJ21" s="26">
        <v>0</v>
      </c>
      <c r="AK21" s="25">
        <f t="shared" si="18"/>
        <v>89.5</v>
      </c>
      <c r="AL21" s="26">
        <v>0</v>
      </c>
      <c r="AM21" s="132">
        <v>89.5</v>
      </c>
      <c r="AN21" s="26">
        <v>0</v>
      </c>
      <c r="AO21" s="25">
        <f t="shared" si="19"/>
        <v>89.5</v>
      </c>
      <c r="AP21" s="26">
        <v>0</v>
      </c>
      <c r="AQ21" s="132">
        <v>89.5</v>
      </c>
      <c r="AR21" s="26">
        <v>0</v>
      </c>
    </row>
    <row r="22" spans="1:44" ht="42" customHeight="1" outlineLevel="3" x14ac:dyDescent="0.25">
      <c r="A22" s="24" t="s">
        <v>76</v>
      </c>
      <c r="B22" s="85" t="s">
        <v>208</v>
      </c>
      <c r="C22" s="4" t="s">
        <v>60</v>
      </c>
      <c r="D22" s="4" t="s">
        <v>212</v>
      </c>
      <c r="E22" s="12">
        <f t="shared" si="9"/>
        <v>867.60000000000014</v>
      </c>
      <c r="F22" s="13">
        <v>0</v>
      </c>
      <c r="G22" s="13">
        <f t="shared" si="10"/>
        <v>867.60000000000014</v>
      </c>
      <c r="H22" s="13">
        <v>0</v>
      </c>
      <c r="I22" s="25">
        <f t="shared" si="11"/>
        <v>90.600000000000009</v>
      </c>
      <c r="J22" s="26">
        <v>0</v>
      </c>
      <c r="K22" s="26">
        <f>86.9+3.7</f>
        <v>90.600000000000009</v>
      </c>
      <c r="L22" s="26">
        <v>0</v>
      </c>
      <c r="M22" s="25">
        <f t="shared" si="12"/>
        <v>90.6</v>
      </c>
      <c r="N22" s="113">
        <v>0</v>
      </c>
      <c r="O22" s="132">
        <v>90.6</v>
      </c>
      <c r="P22" s="114">
        <v>0</v>
      </c>
      <c r="Q22" s="25">
        <f t="shared" si="13"/>
        <v>94.8</v>
      </c>
      <c r="R22" s="113">
        <v>0</v>
      </c>
      <c r="S22" s="132">
        <v>94.8</v>
      </c>
      <c r="T22" s="114">
        <v>0</v>
      </c>
      <c r="U22" s="25">
        <f t="shared" si="14"/>
        <v>98.6</v>
      </c>
      <c r="V22" s="113">
        <v>0</v>
      </c>
      <c r="W22" s="132">
        <v>98.6</v>
      </c>
      <c r="X22" s="114">
        <v>0</v>
      </c>
      <c r="Y22" s="25">
        <f t="shared" si="15"/>
        <v>98.6</v>
      </c>
      <c r="Z22" s="26">
        <v>0</v>
      </c>
      <c r="AA22" s="132">
        <v>98.6</v>
      </c>
      <c r="AB22" s="26">
        <v>0</v>
      </c>
      <c r="AC22" s="25">
        <f t="shared" si="16"/>
        <v>98.6</v>
      </c>
      <c r="AD22" s="26">
        <v>0</v>
      </c>
      <c r="AE22" s="132">
        <v>98.6</v>
      </c>
      <c r="AF22" s="26">
        <v>0</v>
      </c>
      <c r="AG22" s="25">
        <f t="shared" si="17"/>
        <v>98.6</v>
      </c>
      <c r="AH22" s="26">
        <v>0</v>
      </c>
      <c r="AI22" s="132">
        <v>98.6</v>
      </c>
      <c r="AJ22" s="26">
        <v>0</v>
      </c>
      <c r="AK22" s="25">
        <f t="shared" si="18"/>
        <v>98.6</v>
      </c>
      <c r="AL22" s="26">
        <v>0</v>
      </c>
      <c r="AM22" s="132">
        <v>98.6</v>
      </c>
      <c r="AN22" s="26">
        <v>0</v>
      </c>
      <c r="AO22" s="25">
        <f t="shared" si="19"/>
        <v>98.6</v>
      </c>
      <c r="AP22" s="26">
        <v>0</v>
      </c>
      <c r="AQ22" s="132">
        <v>98.6</v>
      </c>
      <c r="AR22" s="26">
        <v>0</v>
      </c>
    </row>
    <row r="23" spans="1:44" ht="42" customHeight="1" outlineLevel="3" x14ac:dyDescent="0.25">
      <c r="A23" s="24" t="s">
        <v>174</v>
      </c>
      <c r="B23" s="85" t="s">
        <v>210</v>
      </c>
      <c r="C23" s="4" t="s">
        <v>60</v>
      </c>
      <c r="D23" s="4" t="s">
        <v>212</v>
      </c>
      <c r="E23" s="12">
        <f t="shared" si="9"/>
        <v>590.50000000000011</v>
      </c>
      <c r="F23" s="13">
        <v>0</v>
      </c>
      <c r="G23" s="13">
        <f t="shared" si="10"/>
        <v>590.50000000000011</v>
      </c>
      <c r="H23" s="13">
        <v>0</v>
      </c>
      <c r="I23" s="25">
        <f t="shared" si="11"/>
        <v>61.7</v>
      </c>
      <c r="J23" s="26">
        <v>0</v>
      </c>
      <c r="K23" s="26">
        <f>59.2+2.5</f>
        <v>61.7</v>
      </c>
      <c r="L23" s="26">
        <v>0</v>
      </c>
      <c r="M23" s="25">
        <f t="shared" si="12"/>
        <v>61.7</v>
      </c>
      <c r="N23" s="113">
        <v>0</v>
      </c>
      <c r="O23" s="132">
        <v>61.7</v>
      </c>
      <c r="P23" s="114">
        <v>0</v>
      </c>
      <c r="Q23" s="25">
        <f t="shared" si="13"/>
        <v>64.5</v>
      </c>
      <c r="R23" s="113">
        <v>0</v>
      </c>
      <c r="S23" s="132">
        <v>64.5</v>
      </c>
      <c r="T23" s="114">
        <v>0</v>
      </c>
      <c r="U23" s="25">
        <f t="shared" si="14"/>
        <v>67.099999999999994</v>
      </c>
      <c r="V23" s="113">
        <v>0</v>
      </c>
      <c r="W23" s="132">
        <v>67.099999999999994</v>
      </c>
      <c r="X23" s="114">
        <v>0</v>
      </c>
      <c r="Y23" s="25">
        <f t="shared" si="15"/>
        <v>67.099999999999994</v>
      </c>
      <c r="Z23" s="26">
        <v>0</v>
      </c>
      <c r="AA23" s="132">
        <v>67.099999999999994</v>
      </c>
      <c r="AB23" s="26">
        <v>0</v>
      </c>
      <c r="AC23" s="25">
        <f t="shared" si="16"/>
        <v>67.099999999999994</v>
      </c>
      <c r="AD23" s="26">
        <v>0</v>
      </c>
      <c r="AE23" s="132">
        <v>67.099999999999994</v>
      </c>
      <c r="AF23" s="26">
        <v>0</v>
      </c>
      <c r="AG23" s="25">
        <f t="shared" si="17"/>
        <v>67.099999999999994</v>
      </c>
      <c r="AH23" s="26">
        <v>0</v>
      </c>
      <c r="AI23" s="132">
        <v>67.099999999999994</v>
      </c>
      <c r="AJ23" s="26">
        <v>0</v>
      </c>
      <c r="AK23" s="25">
        <f t="shared" si="18"/>
        <v>67.099999999999994</v>
      </c>
      <c r="AL23" s="26">
        <v>0</v>
      </c>
      <c r="AM23" s="132">
        <v>67.099999999999994</v>
      </c>
      <c r="AN23" s="26">
        <v>0</v>
      </c>
      <c r="AO23" s="25">
        <f t="shared" si="19"/>
        <v>67.099999999999994</v>
      </c>
      <c r="AP23" s="26">
        <v>0</v>
      </c>
      <c r="AQ23" s="132">
        <v>67.099999999999994</v>
      </c>
      <c r="AR23" s="26">
        <v>0</v>
      </c>
    </row>
    <row r="24" spans="1:44" ht="47.25" customHeight="1" outlineLevel="3" x14ac:dyDescent="0.25">
      <c r="A24" s="24" t="s">
        <v>187</v>
      </c>
      <c r="B24" s="85" t="s">
        <v>205</v>
      </c>
      <c r="C24" s="4" t="s">
        <v>60</v>
      </c>
      <c r="D24" s="4" t="s">
        <v>212</v>
      </c>
      <c r="E24" s="12">
        <f t="shared" ref="E24:E29" si="20">SUM(F24:H24)</f>
        <v>1895.5000000000005</v>
      </c>
      <c r="F24" s="13">
        <v>0</v>
      </c>
      <c r="G24" s="13">
        <f t="shared" ref="G24:G29" si="21">K24+O24+S24+W24+AA24+AE24+AI24+AM24+AQ24</f>
        <v>1895.5000000000005</v>
      </c>
      <c r="H24" s="13">
        <v>0</v>
      </c>
      <c r="I24" s="25">
        <f t="shared" si="11"/>
        <v>198</v>
      </c>
      <c r="J24" s="26">
        <v>0</v>
      </c>
      <c r="K24" s="26">
        <f>189.9+8.1</f>
        <v>198</v>
      </c>
      <c r="L24" s="26">
        <v>0</v>
      </c>
      <c r="M24" s="25">
        <f t="shared" si="12"/>
        <v>198</v>
      </c>
      <c r="N24" s="113">
        <v>0</v>
      </c>
      <c r="O24" s="132">
        <v>198</v>
      </c>
      <c r="P24" s="114">
        <v>0</v>
      </c>
      <c r="Q24" s="25">
        <f t="shared" si="13"/>
        <v>207.1</v>
      </c>
      <c r="R24" s="113">
        <v>0</v>
      </c>
      <c r="S24" s="132">
        <v>207.1</v>
      </c>
      <c r="T24" s="114">
        <v>0</v>
      </c>
      <c r="U24" s="25">
        <f t="shared" si="14"/>
        <v>215.4</v>
      </c>
      <c r="V24" s="113">
        <v>0</v>
      </c>
      <c r="W24" s="132">
        <v>215.4</v>
      </c>
      <c r="X24" s="114">
        <v>0</v>
      </c>
      <c r="Y24" s="25">
        <f t="shared" si="15"/>
        <v>215.4</v>
      </c>
      <c r="Z24" s="26">
        <v>0</v>
      </c>
      <c r="AA24" s="132">
        <v>215.4</v>
      </c>
      <c r="AB24" s="26">
        <v>0</v>
      </c>
      <c r="AC24" s="25">
        <f t="shared" si="16"/>
        <v>215.4</v>
      </c>
      <c r="AD24" s="26">
        <v>0</v>
      </c>
      <c r="AE24" s="132">
        <v>215.4</v>
      </c>
      <c r="AF24" s="26">
        <v>0</v>
      </c>
      <c r="AG24" s="25">
        <f t="shared" si="17"/>
        <v>215.4</v>
      </c>
      <c r="AH24" s="26">
        <v>0</v>
      </c>
      <c r="AI24" s="132">
        <v>215.4</v>
      </c>
      <c r="AJ24" s="26">
        <v>0</v>
      </c>
      <c r="AK24" s="25">
        <f t="shared" si="18"/>
        <v>215.4</v>
      </c>
      <c r="AL24" s="26">
        <v>0</v>
      </c>
      <c r="AM24" s="132">
        <v>215.4</v>
      </c>
      <c r="AN24" s="26">
        <v>0</v>
      </c>
      <c r="AO24" s="25">
        <f t="shared" si="19"/>
        <v>215.4</v>
      </c>
      <c r="AP24" s="26">
        <v>0</v>
      </c>
      <c r="AQ24" s="132">
        <v>215.4</v>
      </c>
      <c r="AR24" s="26">
        <v>0</v>
      </c>
    </row>
    <row r="25" spans="1:44" ht="42" customHeight="1" outlineLevel="3" x14ac:dyDescent="0.25">
      <c r="A25" s="24" t="s">
        <v>201</v>
      </c>
      <c r="B25" s="85" t="s">
        <v>224</v>
      </c>
      <c r="C25" s="4" t="s">
        <v>60</v>
      </c>
      <c r="D25" s="4" t="s">
        <v>212</v>
      </c>
      <c r="E25" s="12">
        <f>SUM(F25:H25)</f>
        <v>138.1</v>
      </c>
      <c r="F25" s="13">
        <v>0</v>
      </c>
      <c r="G25" s="13">
        <f>K25+O25+S25+W25+AA25+AE25+AI25+AM25+AQ25</f>
        <v>138.1</v>
      </c>
      <c r="H25" s="13">
        <v>0</v>
      </c>
      <c r="I25" s="25">
        <f t="shared" si="11"/>
        <v>14.4</v>
      </c>
      <c r="J25" s="26">
        <v>0</v>
      </c>
      <c r="K25" s="26">
        <f>13.8+0.6</f>
        <v>14.4</v>
      </c>
      <c r="L25" s="26">
        <v>0</v>
      </c>
      <c r="M25" s="25">
        <f t="shared" si="12"/>
        <v>14.4</v>
      </c>
      <c r="N25" s="113">
        <v>0</v>
      </c>
      <c r="O25" s="132">
        <v>14.4</v>
      </c>
      <c r="P25" s="114">
        <v>0</v>
      </c>
      <c r="Q25" s="25">
        <f t="shared" si="13"/>
        <v>15.1</v>
      </c>
      <c r="R25" s="113">
        <v>0</v>
      </c>
      <c r="S25" s="132">
        <v>15.1</v>
      </c>
      <c r="T25" s="114">
        <v>0</v>
      </c>
      <c r="U25" s="25">
        <f t="shared" si="14"/>
        <v>15.7</v>
      </c>
      <c r="V25" s="113">
        <v>0</v>
      </c>
      <c r="W25" s="132">
        <v>15.7</v>
      </c>
      <c r="X25" s="114">
        <v>0</v>
      </c>
      <c r="Y25" s="25">
        <f t="shared" si="15"/>
        <v>15.7</v>
      </c>
      <c r="Z25" s="26">
        <v>0</v>
      </c>
      <c r="AA25" s="132">
        <v>15.7</v>
      </c>
      <c r="AB25" s="26">
        <v>0</v>
      </c>
      <c r="AC25" s="25">
        <f t="shared" si="16"/>
        <v>15.7</v>
      </c>
      <c r="AD25" s="26">
        <v>0</v>
      </c>
      <c r="AE25" s="132">
        <v>15.7</v>
      </c>
      <c r="AF25" s="26">
        <v>0</v>
      </c>
      <c r="AG25" s="25">
        <f t="shared" si="17"/>
        <v>15.7</v>
      </c>
      <c r="AH25" s="26">
        <v>0</v>
      </c>
      <c r="AI25" s="132">
        <v>15.7</v>
      </c>
      <c r="AJ25" s="26">
        <v>0</v>
      </c>
      <c r="AK25" s="25">
        <f t="shared" si="18"/>
        <v>15.7</v>
      </c>
      <c r="AL25" s="26">
        <v>0</v>
      </c>
      <c r="AM25" s="132">
        <v>15.7</v>
      </c>
      <c r="AN25" s="26">
        <v>0</v>
      </c>
      <c r="AO25" s="25">
        <f t="shared" si="19"/>
        <v>15.7</v>
      </c>
      <c r="AP25" s="26">
        <v>0</v>
      </c>
      <c r="AQ25" s="132">
        <v>15.7</v>
      </c>
      <c r="AR25" s="26">
        <v>0</v>
      </c>
    </row>
    <row r="26" spans="1:44" ht="42" customHeight="1" outlineLevel="3" x14ac:dyDescent="0.25">
      <c r="A26" s="24" t="s">
        <v>202</v>
      </c>
      <c r="B26" s="85" t="s">
        <v>220</v>
      </c>
      <c r="C26" s="4" t="s">
        <v>60</v>
      </c>
      <c r="D26" s="4" t="s">
        <v>212</v>
      </c>
      <c r="E26" s="12">
        <f>SUM(F26:H26)</f>
        <v>725.9</v>
      </c>
      <c r="F26" s="13">
        <v>0</v>
      </c>
      <c r="G26" s="13">
        <f>K26+O26+S26+W26+AA26+AE26+AI26+AM26+AQ26</f>
        <v>725.9</v>
      </c>
      <c r="H26" s="13">
        <v>0</v>
      </c>
      <c r="I26" s="25">
        <f t="shared" si="11"/>
        <v>75.8</v>
      </c>
      <c r="J26" s="26">
        <v>0</v>
      </c>
      <c r="K26" s="26">
        <f>72.6+3.2</f>
        <v>75.8</v>
      </c>
      <c r="L26" s="26">
        <v>0</v>
      </c>
      <c r="M26" s="25">
        <f t="shared" si="12"/>
        <v>75.8</v>
      </c>
      <c r="N26" s="113">
        <v>0</v>
      </c>
      <c r="O26" s="132">
        <v>75.8</v>
      </c>
      <c r="P26" s="114">
        <v>0</v>
      </c>
      <c r="Q26" s="25">
        <f t="shared" si="13"/>
        <v>79.3</v>
      </c>
      <c r="R26" s="113">
        <v>0</v>
      </c>
      <c r="S26" s="132">
        <v>79.3</v>
      </c>
      <c r="T26" s="114">
        <v>0</v>
      </c>
      <c r="U26" s="25">
        <f t="shared" si="14"/>
        <v>82.5</v>
      </c>
      <c r="V26" s="113">
        <v>0</v>
      </c>
      <c r="W26" s="132">
        <v>82.5</v>
      </c>
      <c r="X26" s="114">
        <v>0</v>
      </c>
      <c r="Y26" s="25">
        <f t="shared" si="15"/>
        <v>82.5</v>
      </c>
      <c r="Z26" s="26">
        <v>0</v>
      </c>
      <c r="AA26" s="132">
        <v>82.5</v>
      </c>
      <c r="AB26" s="26">
        <v>0</v>
      </c>
      <c r="AC26" s="25">
        <f t="shared" si="16"/>
        <v>82.5</v>
      </c>
      <c r="AD26" s="26">
        <v>0</v>
      </c>
      <c r="AE26" s="132">
        <v>82.5</v>
      </c>
      <c r="AF26" s="26">
        <v>0</v>
      </c>
      <c r="AG26" s="25">
        <f t="shared" si="17"/>
        <v>82.5</v>
      </c>
      <c r="AH26" s="26">
        <v>0</v>
      </c>
      <c r="AI26" s="132">
        <v>82.5</v>
      </c>
      <c r="AJ26" s="26">
        <v>0</v>
      </c>
      <c r="AK26" s="25">
        <f t="shared" si="18"/>
        <v>82.5</v>
      </c>
      <c r="AL26" s="26">
        <v>0</v>
      </c>
      <c r="AM26" s="132">
        <v>82.5</v>
      </c>
      <c r="AN26" s="26">
        <v>0</v>
      </c>
      <c r="AO26" s="25">
        <f t="shared" si="19"/>
        <v>82.5</v>
      </c>
      <c r="AP26" s="26">
        <v>0</v>
      </c>
      <c r="AQ26" s="132">
        <v>82.5</v>
      </c>
      <c r="AR26" s="26">
        <v>0</v>
      </c>
    </row>
    <row r="27" spans="1:44" ht="42" customHeight="1" outlineLevel="3" x14ac:dyDescent="0.25">
      <c r="A27" s="24" t="s">
        <v>203</v>
      </c>
      <c r="B27" s="85" t="s">
        <v>219</v>
      </c>
      <c r="C27" s="4" t="s">
        <v>60</v>
      </c>
      <c r="D27" s="4" t="s">
        <v>212</v>
      </c>
      <c r="E27" s="12">
        <f>SUM(F27:H27)</f>
        <v>375.89999999999992</v>
      </c>
      <c r="F27" s="13">
        <v>0</v>
      </c>
      <c r="G27" s="13">
        <f>K27+O27+S27+W27+AA27+AE27+AI27+AM27+AQ27</f>
        <v>375.89999999999992</v>
      </c>
      <c r="H27" s="13">
        <v>0</v>
      </c>
      <c r="I27" s="25">
        <f t="shared" si="11"/>
        <v>39.300000000000004</v>
      </c>
      <c r="J27" s="26">
        <v>0</v>
      </c>
      <c r="K27" s="26">
        <f>37.6+1.7</f>
        <v>39.300000000000004</v>
      </c>
      <c r="L27" s="26">
        <v>0</v>
      </c>
      <c r="M27" s="25">
        <f t="shared" si="12"/>
        <v>39.299999999999997</v>
      </c>
      <c r="N27" s="113">
        <v>0</v>
      </c>
      <c r="O27" s="132">
        <v>39.299999999999997</v>
      </c>
      <c r="P27" s="114">
        <v>0</v>
      </c>
      <c r="Q27" s="25">
        <f t="shared" si="13"/>
        <v>41.1</v>
      </c>
      <c r="R27" s="113">
        <v>0</v>
      </c>
      <c r="S27" s="132">
        <v>41.1</v>
      </c>
      <c r="T27" s="114">
        <v>0</v>
      </c>
      <c r="U27" s="25">
        <f t="shared" si="14"/>
        <v>42.7</v>
      </c>
      <c r="V27" s="113">
        <v>0</v>
      </c>
      <c r="W27" s="132">
        <v>42.7</v>
      </c>
      <c r="X27" s="114">
        <v>0</v>
      </c>
      <c r="Y27" s="25">
        <f t="shared" si="15"/>
        <v>42.7</v>
      </c>
      <c r="Z27" s="26">
        <v>0</v>
      </c>
      <c r="AA27" s="132">
        <v>42.7</v>
      </c>
      <c r="AB27" s="26">
        <v>0</v>
      </c>
      <c r="AC27" s="25">
        <f t="shared" si="16"/>
        <v>42.7</v>
      </c>
      <c r="AD27" s="26">
        <v>0</v>
      </c>
      <c r="AE27" s="132">
        <v>42.7</v>
      </c>
      <c r="AF27" s="26">
        <v>0</v>
      </c>
      <c r="AG27" s="25">
        <f t="shared" si="17"/>
        <v>42.7</v>
      </c>
      <c r="AH27" s="26">
        <v>0</v>
      </c>
      <c r="AI27" s="132">
        <v>42.7</v>
      </c>
      <c r="AJ27" s="26">
        <v>0</v>
      </c>
      <c r="AK27" s="25">
        <f t="shared" si="18"/>
        <v>42.7</v>
      </c>
      <c r="AL27" s="26">
        <v>0</v>
      </c>
      <c r="AM27" s="132">
        <v>42.7</v>
      </c>
      <c r="AN27" s="26">
        <v>0</v>
      </c>
      <c r="AO27" s="25">
        <f t="shared" si="19"/>
        <v>42.7</v>
      </c>
      <c r="AP27" s="26">
        <v>0</v>
      </c>
      <c r="AQ27" s="132">
        <v>42.7</v>
      </c>
      <c r="AR27" s="26">
        <v>0</v>
      </c>
    </row>
    <row r="28" spans="1:44" ht="42" customHeight="1" outlineLevel="3" x14ac:dyDescent="0.25">
      <c r="A28" s="24" t="s">
        <v>204</v>
      </c>
      <c r="B28" s="85" t="s">
        <v>206</v>
      </c>
      <c r="C28" s="4" t="s">
        <v>60</v>
      </c>
      <c r="D28" s="4" t="s">
        <v>212</v>
      </c>
      <c r="E28" s="12">
        <f t="shared" si="20"/>
        <v>429.30000000000007</v>
      </c>
      <c r="F28" s="13">
        <v>0</v>
      </c>
      <c r="G28" s="13">
        <f t="shared" si="21"/>
        <v>429.30000000000007</v>
      </c>
      <c r="H28" s="13">
        <v>0</v>
      </c>
      <c r="I28" s="25">
        <f t="shared" ref="I28:I29" si="22">K28</f>
        <v>44.8</v>
      </c>
      <c r="J28" s="26">
        <v>0</v>
      </c>
      <c r="K28" s="26">
        <f>43+1.8</f>
        <v>44.8</v>
      </c>
      <c r="L28" s="26">
        <v>0</v>
      </c>
      <c r="M28" s="25">
        <f t="shared" ref="M28:M29" si="23">O28</f>
        <v>44.8</v>
      </c>
      <c r="N28" s="113">
        <v>0</v>
      </c>
      <c r="O28" s="132">
        <v>44.8</v>
      </c>
      <c r="P28" s="114">
        <v>0</v>
      </c>
      <c r="Q28" s="25">
        <f t="shared" ref="Q28:Q29" si="24">S28</f>
        <v>46.9</v>
      </c>
      <c r="R28" s="113">
        <v>0</v>
      </c>
      <c r="S28" s="132">
        <v>46.9</v>
      </c>
      <c r="T28" s="114">
        <v>0</v>
      </c>
      <c r="U28" s="25">
        <f t="shared" ref="U28:U29" si="25">W28</f>
        <v>48.8</v>
      </c>
      <c r="V28" s="113">
        <v>0</v>
      </c>
      <c r="W28" s="132">
        <v>48.8</v>
      </c>
      <c r="X28" s="114">
        <v>0</v>
      </c>
      <c r="Y28" s="25">
        <f t="shared" ref="Y28:Y29" si="26">AA28</f>
        <v>48.8</v>
      </c>
      <c r="Z28" s="26">
        <v>0</v>
      </c>
      <c r="AA28" s="132">
        <v>48.8</v>
      </c>
      <c r="AB28" s="26">
        <v>0</v>
      </c>
      <c r="AC28" s="25">
        <f t="shared" ref="AC28:AC29" si="27">AE28</f>
        <v>48.8</v>
      </c>
      <c r="AD28" s="26">
        <v>0</v>
      </c>
      <c r="AE28" s="132">
        <v>48.8</v>
      </c>
      <c r="AF28" s="26">
        <v>0</v>
      </c>
      <c r="AG28" s="25">
        <f t="shared" ref="AG28:AG29" si="28">AI28</f>
        <v>48.8</v>
      </c>
      <c r="AH28" s="26">
        <v>0</v>
      </c>
      <c r="AI28" s="132">
        <v>48.8</v>
      </c>
      <c r="AJ28" s="26">
        <v>0</v>
      </c>
      <c r="AK28" s="25">
        <f t="shared" ref="AK28:AK29" si="29">AM28</f>
        <v>48.8</v>
      </c>
      <c r="AL28" s="26">
        <v>0</v>
      </c>
      <c r="AM28" s="132">
        <v>48.8</v>
      </c>
      <c r="AN28" s="26">
        <v>0</v>
      </c>
      <c r="AO28" s="25">
        <f t="shared" ref="AO28:AO29" si="30">AQ28</f>
        <v>48.8</v>
      </c>
      <c r="AP28" s="26">
        <v>0</v>
      </c>
      <c r="AQ28" s="132">
        <v>48.8</v>
      </c>
      <c r="AR28" s="26">
        <v>0</v>
      </c>
    </row>
    <row r="29" spans="1:44" ht="42" customHeight="1" outlineLevel="3" x14ac:dyDescent="0.25">
      <c r="A29" s="24" t="s">
        <v>211</v>
      </c>
      <c r="B29" s="85" t="s">
        <v>222</v>
      </c>
      <c r="C29" s="4" t="s">
        <v>60</v>
      </c>
      <c r="D29" s="4" t="s">
        <v>212</v>
      </c>
      <c r="E29" s="12">
        <f t="shared" si="20"/>
        <v>220.69999999999996</v>
      </c>
      <c r="F29" s="13">
        <v>0</v>
      </c>
      <c r="G29" s="13">
        <f t="shared" si="21"/>
        <v>220.69999999999996</v>
      </c>
      <c r="H29" s="13">
        <v>0</v>
      </c>
      <c r="I29" s="25">
        <f t="shared" si="22"/>
        <v>23</v>
      </c>
      <c r="J29" s="26">
        <v>0</v>
      </c>
      <c r="K29" s="26">
        <f>22.1+0.9</f>
        <v>23</v>
      </c>
      <c r="L29" s="26">
        <v>0</v>
      </c>
      <c r="M29" s="25">
        <f t="shared" si="23"/>
        <v>23</v>
      </c>
      <c r="N29" s="113">
        <v>0</v>
      </c>
      <c r="O29" s="132">
        <v>23</v>
      </c>
      <c r="P29" s="114">
        <v>0</v>
      </c>
      <c r="Q29" s="25">
        <f t="shared" si="24"/>
        <v>24.1</v>
      </c>
      <c r="R29" s="113">
        <v>0</v>
      </c>
      <c r="S29" s="132">
        <v>24.1</v>
      </c>
      <c r="T29" s="114">
        <v>0</v>
      </c>
      <c r="U29" s="25">
        <f t="shared" si="25"/>
        <v>25.1</v>
      </c>
      <c r="V29" s="113">
        <v>0</v>
      </c>
      <c r="W29" s="132">
        <v>25.1</v>
      </c>
      <c r="X29" s="114">
        <v>0</v>
      </c>
      <c r="Y29" s="25">
        <f t="shared" si="26"/>
        <v>25.1</v>
      </c>
      <c r="Z29" s="26">
        <v>0</v>
      </c>
      <c r="AA29" s="132">
        <v>25.1</v>
      </c>
      <c r="AB29" s="26">
        <v>0</v>
      </c>
      <c r="AC29" s="25">
        <f t="shared" si="27"/>
        <v>25.1</v>
      </c>
      <c r="AD29" s="26">
        <v>0</v>
      </c>
      <c r="AE29" s="132">
        <v>25.1</v>
      </c>
      <c r="AF29" s="26">
        <v>0</v>
      </c>
      <c r="AG29" s="25">
        <f t="shared" si="28"/>
        <v>25.1</v>
      </c>
      <c r="AH29" s="26">
        <v>0</v>
      </c>
      <c r="AI29" s="132">
        <v>25.1</v>
      </c>
      <c r="AJ29" s="26">
        <v>0</v>
      </c>
      <c r="AK29" s="25">
        <f t="shared" si="29"/>
        <v>25.1</v>
      </c>
      <c r="AL29" s="26">
        <v>0</v>
      </c>
      <c r="AM29" s="132">
        <v>25.1</v>
      </c>
      <c r="AN29" s="26">
        <v>0</v>
      </c>
      <c r="AO29" s="25">
        <f t="shared" si="30"/>
        <v>25.1</v>
      </c>
      <c r="AP29" s="26">
        <v>0</v>
      </c>
      <c r="AQ29" s="132">
        <v>25.1</v>
      </c>
      <c r="AR29" s="26">
        <v>0</v>
      </c>
    </row>
    <row r="30" spans="1:44" ht="36" customHeight="1" outlineLevel="3" x14ac:dyDescent="0.25">
      <c r="A30" s="135" t="s">
        <v>270</v>
      </c>
      <c r="B30" s="117" t="s">
        <v>225</v>
      </c>
      <c r="C30" s="4" t="s">
        <v>60</v>
      </c>
      <c r="D30" s="4" t="s">
        <v>226</v>
      </c>
      <c r="E30" s="12">
        <f t="shared" ref="E30:E31" si="31">SUM(F30:H30)</f>
        <v>523.9</v>
      </c>
      <c r="F30" s="13">
        <v>0</v>
      </c>
      <c r="G30" s="13">
        <f t="shared" ref="G30:G31" si="32">K30+O30+S30+W30+AA30+AE30+AI30+AM30+AQ30</f>
        <v>523.9</v>
      </c>
      <c r="H30" s="13">
        <v>0</v>
      </c>
      <c r="I30" s="25">
        <f t="shared" ref="I30:I35" si="33">K30</f>
        <v>523.9</v>
      </c>
      <c r="J30" s="26">
        <v>0</v>
      </c>
      <c r="K30" s="115">
        <v>523.9</v>
      </c>
      <c r="L30" s="26">
        <v>0</v>
      </c>
      <c r="M30" s="25">
        <f t="shared" ref="M30:M35" si="34">O30</f>
        <v>0</v>
      </c>
      <c r="N30" s="26">
        <v>0</v>
      </c>
      <c r="O30" s="27">
        <v>0</v>
      </c>
      <c r="P30" s="26">
        <v>0</v>
      </c>
      <c r="Q30" s="25">
        <f t="shared" ref="Q30:Q35" si="35">S30</f>
        <v>0</v>
      </c>
      <c r="R30" s="26">
        <v>0</v>
      </c>
      <c r="S30" s="27">
        <v>0</v>
      </c>
      <c r="T30" s="26">
        <v>0</v>
      </c>
      <c r="U30" s="25">
        <f t="shared" ref="U30:U35" si="36">W30</f>
        <v>0</v>
      </c>
      <c r="V30" s="26">
        <v>0</v>
      </c>
      <c r="W30" s="27">
        <v>0</v>
      </c>
      <c r="X30" s="26">
        <v>0</v>
      </c>
      <c r="Y30" s="25">
        <f t="shared" ref="Y30:Y35" si="37">AA30</f>
        <v>0</v>
      </c>
      <c r="Z30" s="26">
        <v>0</v>
      </c>
      <c r="AA30" s="26">
        <v>0</v>
      </c>
      <c r="AB30" s="26">
        <v>0</v>
      </c>
      <c r="AC30" s="25">
        <f t="shared" ref="AC30:AC35" si="38">AE30</f>
        <v>0</v>
      </c>
      <c r="AD30" s="26">
        <v>0</v>
      </c>
      <c r="AE30" s="26">
        <v>0</v>
      </c>
      <c r="AF30" s="26">
        <v>0</v>
      </c>
      <c r="AG30" s="25">
        <f t="shared" ref="AG30:AG35" si="39">AI30</f>
        <v>0</v>
      </c>
      <c r="AH30" s="26">
        <v>0</v>
      </c>
      <c r="AI30" s="26">
        <v>0</v>
      </c>
      <c r="AJ30" s="26">
        <v>0</v>
      </c>
      <c r="AK30" s="25">
        <f t="shared" ref="AK30:AK35" si="40">AM30</f>
        <v>0</v>
      </c>
      <c r="AL30" s="26">
        <v>0</v>
      </c>
      <c r="AM30" s="26">
        <v>0</v>
      </c>
      <c r="AN30" s="26">
        <v>0</v>
      </c>
      <c r="AO30" s="25">
        <f t="shared" ref="AO30:AO35" si="41">AQ30</f>
        <v>0</v>
      </c>
      <c r="AP30" s="26">
        <v>0</v>
      </c>
      <c r="AQ30" s="26">
        <v>0</v>
      </c>
      <c r="AR30" s="26">
        <v>0</v>
      </c>
    </row>
    <row r="31" spans="1:44" ht="51" customHeight="1" outlineLevel="3" x14ac:dyDescent="0.25">
      <c r="A31" s="135" t="s">
        <v>271</v>
      </c>
      <c r="B31" s="118" t="s">
        <v>228</v>
      </c>
      <c r="C31" s="112" t="s">
        <v>60</v>
      </c>
      <c r="D31" s="4" t="s">
        <v>212</v>
      </c>
      <c r="E31" s="12">
        <f t="shared" si="31"/>
        <v>590</v>
      </c>
      <c r="F31" s="13">
        <v>0</v>
      </c>
      <c r="G31" s="13">
        <f t="shared" si="32"/>
        <v>590</v>
      </c>
      <c r="H31" s="13">
        <v>0</v>
      </c>
      <c r="I31" s="25">
        <f t="shared" si="33"/>
        <v>590</v>
      </c>
      <c r="J31" s="113">
        <v>0</v>
      </c>
      <c r="K31" s="123">
        <f>598.2-8.2</f>
        <v>590</v>
      </c>
      <c r="L31" s="114">
        <v>0</v>
      </c>
      <c r="M31" s="25">
        <f t="shared" si="34"/>
        <v>0</v>
      </c>
      <c r="N31" s="26">
        <v>0</v>
      </c>
      <c r="O31" s="26">
        <v>0</v>
      </c>
      <c r="P31" s="26">
        <v>0</v>
      </c>
      <c r="Q31" s="25">
        <f t="shared" si="35"/>
        <v>0</v>
      </c>
      <c r="R31" s="26">
        <v>0</v>
      </c>
      <c r="S31" s="26">
        <v>0</v>
      </c>
      <c r="T31" s="26">
        <v>0</v>
      </c>
      <c r="U31" s="25">
        <f t="shared" si="36"/>
        <v>0</v>
      </c>
      <c r="V31" s="26">
        <v>0</v>
      </c>
      <c r="W31" s="26">
        <v>0</v>
      </c>
      <c r="X31" s="26">
        <v>0</v>
      </c>
      <c r="Y31" s="25">
        <f t="shared" si="37"/>
        <v>0</v>
      </c>
      <c r="Z31" s="26">
        <v>0</v>
      </c>
      <c r="AA31" s="26">
        <v>0</v>
      </c>
      <c r="AB31" s="26">
        <v>0</v>
      </c>
      <c r="AC31" s="25">
        <f t="shared" si="38"/>
        <v>0</v>
      </c>
      <c r="AD31" s="26">
        <v>0</v>
      </c>
      <c r="AE31" s="26">
        <v>0</v>
      </c>
      <c r="AF31" s="26">
        <v>0</v>
      </c>
      <c r="AG31" s="25">
        <f t="shared" si="39"/>
        <v>0</v>
      </c>
      <c r="AH31" s="26">
        <v>0</v>
      </c>
      <c r="AI31" s="26">
        <v>0</v>
      </c>
      <c r="AJ31" s="26">
        <v>0</v>
      </c>
      <c r="AK31" s="25">
        <f t="shared" si="40"/>
        <v>0</v>
      </c>
      <c r="AL31" s="26">
        <v>0</v>
      </c>
      <c r="AM31" s="26">
        <v>0</v>
      </c>
      <c r="AN31" s="26">
        <v>0</v>
      </c>
      <c r="AO31" s="25">
        <f t="shared" si="41"/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35" t="s">
        <v>272</v>
      </c>
      <c r="B32" s="118" t="s">
        <v>229</v>
      </c>
      <c r="C32" s="112" t="s">
        <v>60</v>
      </c>
      <c r="D32" s="4" t="s">
        <v>212</v>
      </c>
      <c r="E32" s="12">
        <f t="shared" ref="E32" si="42">SUM(F32:H32)</f>
        <v>560</v>
      </c>
      <c r="F32" s="13">
        <v>0</v>
      </c>
      <c r="G32" s="13">
        <f t="shared" ref="G32" si="43">K32+O32+S32+W32+AA32+AE32+AI32+AM32+AQ32</f>
        <v>560</v>
      </c>
      <c r="H32" s="13">
        <v>0</v>
      </c>
      <c r="I32" s="25">
        <f t="shared" si="33"/>
        <v>560</v>
      </c>
      <c r="J32" s="113">
        <v>0</v>
      </c>
      <c r="K32" s="123">
        <f>539.6+20.4</f>
        <v>560</v>
      </c>
      <c r="L32" s="114">
        <v>0</v>
      </c>
      <c r="M32" s="25">
        <f t="shared" si="34"/>
        <v>0</v>
      </c>
      <c r="N32" s="26">
        <v>0</v>
      </c>
      <c r="O32" s="26">
        <v>0</v>
      </c>
      <c r="P32" s="26">
        <v>0</v>
      </c>
      <c r="Q32" s="25">
        <f t="shared" si="35"/>
        <v>0</v>
      </c>
      <c r="R32" s="26">
        <v>0</v>
      </c>
      <c r="S32" s="26">
        <v>0</v>
      </c>
      <c r="T32" s="26">
        <v>0</v>
      </c>
      <c r="U32" s="25">
        <f t="shared" si="36"/>
        <v>0</v>
      </c>
      <c r="V32" s="26">
        <v>0</v>
      </c>
      <c r="W32" s="26">
        <v>0</v>
      </c>
      <c r="X32" s="26">
        <v>0</v>
      </c>
      <c r="Y32" s="25">
        <f t="shared" si="37"/>
        <v>0</v>
      </c>
      <c r="Z32" s="26">
        <v>0</v>
      </c>
      <c r="AA32" s="26">
        <v>0</v>
      </c>
      <c r="AB32" s="26">
        <v>0</v>
      </c>
      <c r="AC32" s="25">
        <f t="shared" si="38"/>
        <v>0</v>
      </c>
      <c r="AD32" s="26">
        <v>0</v>
      </c>
      <c r="AE32" s="26">
        <v>0</v>
      </c>
      <c r="AF32" s="26">
        <v>0</v>
      </c>
      <c r="AG32" s="25">
        <f t="shared" si="39"/>
        <v>0</v>
      </c>
      <c r="AH32" s="26">
        <v>0</v>
      </c>
      <c r="AI32" s="26">
        <v>0</v>
      </c>
      <c r="AJ32" s="26">
        <v>0</v>
      </c>
      <c r="AK32" s="25">
        <f t="shared" si="40"/>
        <v>0</v>
      </c>
      <c r="AL32" s="26">
        <v>0</v>
      </c>
      <c r="AM32" s="26">
        <v>0</v>
      </c>
      <c r="AN32" s="26">
        <v>0</v>
      </c>
      <c r="AO32" s="25">
        <f t="shared" si="41"/>
        <v>0</v>
      </c>
      <c r="AP32" s="26">
        <v>0</v>
      </c>
      <c r="AQ32" s="26">
        <v>0</v>
      </c>
      <c r="AR32" s="26">
        <v>0</v>
      </c>
    </row>
    <row r="33" spans="1:45" ht="37.5" customHeight="1" outlineLevel="3" x14ac:dyDescent="0.25">
      <c r="A33" s="135" t="s">
        <v>273</v>
      </c>
      <c r="B33" s="118" t="s">
        <v>230</v>
      </c>
      <c r="C33" s="112" t="s">
        <v>60</v>
      </c>
      <c r="D33" s="4" t="s">
        <v>212</v>
      </c>
      <c r="E33" s="12">
        <f t="shared" ref="E33" si="44">SUM(F33:H33)</f>
        <v>110</v>
      </c>
      <c r="F33" s="13">
        <v>0</v>
      </c>
      <c r="G33" s="13">
        <f t="shared" ref="G33" si="45">K33+O33+S33+W33+AA33+AE33+AI33+AM33+AQ33</f>
        <v>110</v>
      </c>
      <c r="H33" s="13">
        <v>0</v>
      </c>
      <c r="I33" s="25">
        <f t="shared" si="33"/>
        <v>110</v>
      </c>
      <c r="J33" s="113">
        <v>0</v>
      </c>
      <c r="K33" s="123">
        <f>108.7+1.3</f>
        <v>110</v>
      </c>
      <c r="L33" s="114">
        <v>0</v>
      </c>
      <c r="M33" s="25">
        <f t="shared" si="34"/>
        <v>0</v>
      </c>
      <c r="N33" s="26">
        <v>0</v>
      </c>
      <c r="O33" s="26">
        <v>0</v>
      </c>
      <c r="P33" s="26">
        <v>0</v>
      </c>
      <c r="Q33" s="25">
        <f t="shared" si="35"/>
        <v>0</v>
      </c>
      <c r="R33" s="26">
        <v>0</v>
      </c>
      <c r="S33" s="26">
        <v>0</v>
      </c>
      <c r="T33" s="26">
        <v>0</v>
      </c>
      <c r="U33" s="25">
        <f t="shared" si="36"/>
        <v>0</v>
      </c>
      <c r="V33" s="26">
        <v>0</v>
      </c>
      <c r="W33" s="26">
        <v>0</v>
      </c>
      <c r="X33" s="26">
        <v>0</v>
      </c>
      <c r="Y33" s="25">
        <f t="shared" si="37"/>
        <v>0</v>
      </c>
      <c r="Z33" s="26">
        <v>0</v>
      </c>
      <c r="AA33" s="26">
        <v>0</v>
      </c>
      <c r="AB33" s="26">
        <v>0</v>
      </c>
      <c r="AC33" s="25">
        <f t="shared" si="38"/>
        <v>0</v>
      </c>
      <c r="AD33" s="26">
        <v>0</v>
      </c>
      <c r="AE33" s="26">
        <v>0</v>
      </c>
      <c r="AF33" s="26">
        <v>0</v>
      </c>
      <c r="AG33" s="25">
        <f t="shared" si="39"/>
        <v>0</v>
      </c>
      <c r="AH33" s="26">
        <v>0</v>
      </c>
      <c r="AI33" s="26">
        <v>0</v>
      </c>
      <c r="AJ33" s="26">
        <v>0</v>
      </c>
      <c r="AK33" s="25">
        <f t="shared" si="40"/>
        <v>0</v>
      </c>
      <c r="AL33" s="26">
        <v>0</v>
      </c>
      <c r="AM33" s="26">
        <v>0</v>
      </c>
      <c r="AN33" s="26">
        <v>0</v>
      </c>
      <c r="AO33" s="25">
        <f t="shared" si="41"/>
        <v>0</v>
      </c>
      <c r="AP33" s="26">
        <v>0</v>
      </c>
      <c r="AQ33" s="26">
        <v>0</v>
      </c>
      <c r="AR33" s="26">
        <v>0</v>
      </c>
    </row>
    <row r="34" spans="1:45" ht="103.5" customHeight="1" outlineLevel="3" x14ac:dyDescent="0.25">
      <c r="A34" s="135" t="s">
        <v>274</v>
      </c>
      <c r="B34" s="118" t="s">
        <v>237</v>
      </c>
      <c r="C34" s="112" t="s">
        <v>60</v>
      </c>
      <c r="D34" s="4" t="s">
        <v>212</v>
      </c>
      <c r="E34" s="12">
        <f t="shared" ref="E34" si="46">SUM(F34:H34)</f>
        <v>600</v>
      </c>
      <c r="F34" s="13">
        <v>0</v>
      </c>
      <c r="G34" s="13">
        <f t="shared" ref="G34" si="47">K34+O34+S34+W34+AA34+AE34+AI34+AM34+AQ34</f>
        <v>600</v>
      </c>
      <c r="H34" s="13">
        <v>0</v>
      </c>
      <c r="I34" s="25">
        <f t="shared" si="33"/>
        <v>600</v>
      </c>
      <c r="J34" s="113">
        <v>0</v>
      </c>
      <c r="K34" s="123">
        <v>600</v>
      </c>
      <c r="L34" s="114">
        <v>0</v>
      </c>
      <c r="M34" s="25">
        <f t="shared" si="34"/>
        <v>0</v>
      </c>
      <c r="N34" s="26">
        <v>0</v>
      </c>
      <c r="O34" s="26">
        <v>0</v>
      </c>
      <c r="P34" s="26">
        <v>0</v>
      </c>
      <c r="Q34" s="25">
        <f t="shared" si="35"/>
        <v>0</v>
      </c>
      <c r="R34" s="26">
        <v>0</v>
      </c>
      <c r="S34" s="26">
        <v>0</v>
      </c>
      <c r="T34" s="26">
        <v>0</v>
      </c>
      <c r="U34" s="25">
        <f t="shared" si="36"/>
        <v>0</v>
      </c>
      <c r="V34" s="26">
        <v>0</v>
      </c>
      <c r="W34" s="26">
        <v>0</v>
      </c>
      <c r="X34" s="26">
        <v>0</v>
      </c>
      <c r="Y34" s="25">
        <f t="shared" si="37"/>
        <v>0</v>
      </c>
      <c r="Z34" s="26">
        <v>0</v>
      </c>
      <c r="AA34" s="26">
        <v>0</v>
      </c>
      <c r="AB34" s="26">
        <v>0</v>
      </c>
      <c r="AC34" s="25">
        <f t="shared" si="38"/>
        <v>0</v>
      </c>
      <c r="AD34" s="26">
        <v>0</v>
      </c>
      <c r="AE34" s="26">
        <v>0</v>
      </c>
      <c r="AF34" s="26">
        <v>0</v>
      </c>
      <c r="AG34" s="25">
        <f t="shared" si="39"/>
        <v>0</v>
      </c>
      <c r="AH34" s="26">
        <v>0</v>
      </c>
      <c r="AI34" s="26">
        <v>0</v>
      </c>
      <c r="AJ34" s="26">
        <v>0</v>
      </c>
      <c r="AK34" s="25">
        <f t="shared" si="40"/>
        <v>0</v>
      </c>
      <c r="AL34" s="26">
        <v>0</v>
      </c>
      <c r="AM34" s="26">
        <v>0</v>
      </c>
      <c r="AN34" s="26">
        <v>0</v>
      </c>
      <c r="AO34" s="25">
        <f t="shared" si="41"/>
        <v>0</v>
      </c>
      <c r="AP34" s="26">
        <v>0</v>
      </c>
      <c r="AQ34" s="26">
        <v>0</v>
      </c>
      <c r="AR34" s="26">
        <v>0</v>
      </c>
    </row>
    <row r="35" spans="1:45" ht="96.75" customHeight="1" outlineLevel="3" x14ac:dyDescent="0.25">
      <c r="A35" s="135" t="s">
        <v>275</v>
      </c>
      <c r="B35" s="118" t="s">
        <v>243</v>
      </c>
      <c r="C35" s="112" t="s">
        <v>60</v>
      </c>
      <c r="D35" s="4" t="s">
        <v>226</v>
      </c>
      <c r="E35" s="12">
        <f t="shared" ref="E35" si="48">SUM(F35:H35)</f>
        <v>942.5</v>
      </c>
      <c r="F35" s="13">
        <v>0</v>
      </c>
      <c r="G35" s="13">
        <f t="shared" ref="G35" si="49">K35+O35+S35+W35+AA35+AE35+AI35+AM35+AQ35</f>
        <v>942.5</v>
      </c>
      <c r="H35" s="13">
        <v>0</v>
      </c>
      <c r="I35" s="25">
        <f t="shared" si="33"/>
        <v>942.5</v>
      </c>
      <c r="J35" s="113">
        <v>0</v>
      </c>
      <c r="K35" s="123">
        <v>942.5</v>
      </c>
      <c r="L35" s="114">
        <v>0</v>
      </c>
      <c r="M35" s="25">
        <f t="shared" si="34"/>
        <v>0</v>
      </c>
      <c r="N35" s="26">
        <v>0</v>
      </c>
      <c r="O35" s="26">
        <v>0</v>
      </c>
      <c r="P35" s="26">
        <v>0</v>
      </c>
      <c r="Q35" s="25">
        <f t="shared" si="35"/>
        <v>0</v>
      </c>
      <c r="R35" s="26">
        <v>0</v>
      </c>
      <c r="S35" s="26">
        <v>0</v>
      </c>
      <c r="T35" s="26">
        <v>0</v>
      </c>
      <c r="U35" s="25">
        <f t="shared" si="36"/>
        <v>0</v>
      </c>
      <c r="V35" s="26">
        <v>0</v>
      </c>
      <c r="W35" s="26">
        <v>0</v>
      </c>
      <c r="X35" s="26">
        <v>0</v>
      </c>
      <c r="Y35" s="25">
        <f t="shared" si="37"/>
        <v>0</v>
      </c>
      <c r="Z35" s="26">
        <v>0</v>
      </c>
      <c r="AA35" s="26">
        <v>0</v>
      </c>
      <c r="AB35" s="26">
        <v>0</v>
      </c>
      <c r="AC35" s="25">
        <f t="shared" si="38"/>
        <v>0</v>
      </c>
      <c r="AD35" s="26">
        <v>0</v>
      </c>
      <c r="AE35" s="26">
        <v>0</v>
      </c>
      <c r="AF35" s="26">
        <v>0</v>
      </c>
      <c r="AG35" s="25">
        <f t="shared" si="39"/>
        <v>0</v>
      </c>
      <c r="AH35" s="26">
        <v>0</v>
      </c>
      <c r="AI35" s="26">
        <v>0</v>
      </c>
      <c r="AJ35" s="26">
        <v>0</v>
      </c>
      <c r="AK35" s="25">
        <f t="shared" si="40"/>
        <v>0</v>
      </c>
      <c r="AL35" s="26">
        <v>0</v>
      </c>
      <c r="AM35" s="26">
        <v>0</v>
      </c>
      <c r="AN35" s="26">
        <v>0</v>
      </c>
      <c r="AO35" s="25">
        <f t="shared" si="41"/>
        <v>0</v>
      </c>
      <c r="AP35" s="26">
        <v>0</v>
      </c>
      <c r="AQ35" s="26">
        <v>0</v>
      </c>
      <c r="AR35" s="26">
        <v>0</v>
      </c>
    </row>
    <row r="36" spans="1:45" ht="74.25" customHeight="1" outlineLevel="3" x14ac:dyDescent="0.25">
      <c r="A36" s="135" t="s">
        <v>276</v>
      </c>
      <c r="B36" s="118" t="s">
        <v>249</v>
      </c>
      <c r="C36" s="112" t="s">
        <v>60</v>
      </c>
      <c r="D36" s="4" t="s">
        <v>212</v>
      </c>
      <c r="E36" s="12">
        <f t="shared" ref="E36" si="50">SUM(F36:H36)</f>
        <v>280</v>
      </c>
      <c r="F36" s="13">
        <v>0</v>
      </c>
      <c r="G36" s="13">
        <f t="shared" ref="G36" si="51">K36+O36+S36+W36+AA36+AE36+AI36+AM36+AQ36</f>
        <v>280</v>
      </c>
      <c r="H36" s="13">
        <v>0</v>
      </c>
      <c r="I36" s="25">
        <f t="shared" ref="I36" si="52">K36</f>
        <v>280</v>
      </c>
      <c r="J36" s="113">
        <v>0</v>
      </c>
      <c r="K36" s="123">
        <v>280</v>
      </c>
      <c r="L36" s="114">
        <v>0</v>
      </c>
      <c r="M36" s="25">
        <f t="shared" ref="M36" si="53">O36</f>
        <v>0</v>
      </c>
      <c r="N36" s="26">
        <v>0</v>
      </c>
      <c r="O36" s="26">
        <v>0</v>
      </c>
      <c r="P36" s="26">
        <v>0</v>
      </c>
      <c r="Q36" s="25">
        <f t="shared" ref="Q36" si="54">S36</f>
        <v>0</v>
      </c>
      <c r="R36" s="26">
        <v>0</v>
      </c>
      <c r="S36" s="26">
        <v>0</v>
      </c>
      <c r="T36" s="26">
        <v>0</v>
      </c>
      <c r="U36" s="25">
        <f t="shared" ref="U36" si="55">W36</f>
        <v>0</v>
      </c>
      <c r="V36" s="26">
        <v>0</v>
      </c>
      <c r="W36" s="26">
        <v>0</v>
      </c>
      <c r="X36" s="26">
        <v>0</v>
      </c>
      <c r="Y36" s="25">
        <f t="shared" ref="Y36" si="56">AA36</f>
        <v>0</v>
      </c>
      <c r="Z36" s="26">
        <v>0</v>
      </c>
      <c r="AA36" s="26">
        <v>0</v>
      </c>
      <c r="AB36" s="26">
        <v>0</v>
      </c>
      <c r="AC36" s="25">
        <f t="shared" ref="AC36" si="57">AE36</f>
        <v>0</v>
      </c>
      <c r="AD36" s="26">
        <v>0</v>
      </c>
      <c r="AE36" s="26">
        <v>0</v>
      </c>
      <c r="AF36" s="26">
        <v>0</v>
      </c>
      <c r="AG36" s="25">
        <f t="shared" ref="AG36" si="58">AI36</f>
        <v>0</v>
      </c>
      <c r="AH36" s="26">
        <v>0</v>
      </c>
      <c r="AI36" s="26">
        <v>0</v>
      </c>
      <c r="AJ36" s="26">
        <v>0</v>
      </c>
      <c r="AK36" s="25">
        <f t="shared" ref="AK36" si="59">AM36</f>
        <v>0</v>
      </c>
      <c r="AL36" s="26">
        <v>0</v>
      </c>
      <c r="AM36" s="26">
        <v>0</v>
      </c>
      <c r="AN36" s="26">
        <v>0</v>
      </c>
      <c r="AO36" s="25">
        <f t="shared" ref="AO36" si="60">AQ36</f>
        <v>0</v>
      </c>
      <c r="AP36" s="26">
        <v>0</v>
      </c>
      <c r="AQ36" s="26">
        <v>0</v>
      </c>
      <c r="AR36" s="26">
        <v>0</v>
      </c>
    </row>
    <row r="37" spans="1:45" ht="85.5" customHeight="1" outlineLevel="3" x14ac:dyDescent="0.25">
      <c r="A37" s="135" t="s">
        <v>277</v>
      </c>
      <c r="B37" s="118" t="s">
        <v>251</v>
      </c>
      <c r="C37" s="112" t="s">
        <v>60</v>
      </c>
      <c r="D37" s="4" t="s">
        <v>226</v>
      </c>
      <c r="E37" s="12">
        <f t="shared" ref="E37" si="61">SUM(F37:H37)</f>
        <v>4237.8999999999996</v>
      </c>
      <c r="F37" s="13">
        <v>0</v>
      </c>
      <c r="G37" s="13">
        <f t="shared" ref="G37" si="62">K37+O37+S37+W37+AA37+AE37+AI37+AM37+AQ37</f>
        <v>4237.8999999999996</v>
      </c>
      <c r="H37" s="13">
        <v>0</v>
      </c>
      <c r="I37" s="25">
        <f t="shared" ref="I37" si="63">K37</f>
        <v>4237.8999999999996</v>
      </c>
      <c r="J37" s="113">
        <v>0</v>
      </c>
      <c r="K37" s="133">
        <v>4237.8999999999996</v>
      </c>
      <c r="L37" s="114">
        <v>0</v>
      </c>
      <c r="M37" s="25">
        <f t="shared" ref="M37" si="64">O37</f>
        <v>0</v>
      </c>
      <c r="N37" s="26">
        <v>0</v>
      </c>
      <c r="O37" s="26">
        <v>0</v>
      </c>
      <c r="P37" s="26">
        <v>0</v>
      </c>
      <c r="Q37" s="25">
        <f t="shared" ref="Q37" si="65">S37</f>
        <v>0</v>
      </c>
      <c r="R37" s="26">
        <v>0</v>
      </c>
      <c r="S37" s="26">
        <v>0</v>
      </c>
      <c r="T37" s="26">
        <v>0</v>
      </c>
      <c r="U37" s="25">
        <f t="shared" ref="U37" si="66">W37</f>
        <v>0</v>
      </c>
      <c r="V37" s="26">
        <v>0</v>
      </c>
      <c r="W37" s="26">
        <v>0</v>
      </c>
      <c r="X37" s="26">
        <v>0</v>
      </c>
      <c r="Y37" s="25">
        <f t="shared" ref="Y37" si="67">AA37</f>
        <v>0</v>
      </c>
      <c r="Z37" s="26">
        <v>0</v>
      </c>
      <c r="AA37" s="26">
        <v>0</v>
      </c>
      <c r="AB37" s="26">
        <v>0</v>
      </c>
      <c r="AC37" s="25">
        <f t="shared" ref="AC37" si="68">AE37</f>
        <v>0</v>
      </c>
      <c r="AD37" s="26">
        <v>0</v>
      </c>
      <c r="AE37" s="26">
        <v>0</v>
      </c>
      <c r="AF37" s="26">
        <v>0</v>
      </c>
      <c r="AG37" s="25">
        <f t="shared" ref="AG37" si="69">AI37</f>
        <v>0</v>
      </c>
      <c r="AH37" s="26">
        <v>0</v>
      </c>
      <c r="AI37" s="26">
        <v>0</v>
      </c>
      <c r="AJ37" s="26">
        <v>0</v>
      </c>
      <c r="AK37" s="25">
        <f t="shared" ref="AK37" si="70">AM37</f>
        <v>0</v>
      </c>
      <c r="AL37" s="26">
        <v>0</v>
      </c>
      <c r="AM37" s="26">
        <v>0</v>
      </c>
      <c r="AN37" s="26">
        <v>0</v>
      </c>
      <c r="AO37" s="25">
        <f t="shared" ref="AO37" si="71">AQ37</f>
        <v>0</v>
      </c>
      <c r="AP37" s="26">
        <v>0</v>
      </c>
      <c r="AQ37" s="26">
        <v>0</v>
      </c>
      <c r="AR37" s="26">
        <v>0</v>
      </c>
    </row>
    <row r="38" spans="1:45" ht="64.5" customHeight="1" outlineLevel="3" x14ac:dyDescent="0.25">
      <c r="A38" s="135" t="s">
        <v>278</v>
      </c>
      <c r="B38" s="118" t="s">
        <v>255</v>
      </c>
      <c r="C38" s="112" t="s">
        <v>60</v>
      </c>
      <c r="D38" s="4" t="s">
        <v>212</v>
      </c>
      <c r="E38" s="12">
        <f t="shared" ref="E38" si="72">SUM(F38:H38)</f>
        <v>226.2</v>
      </c>
      <c r="F38" s="13">
        <v>0</v>
      </c>
      <c r="G38" s="13">
        <f t="shared" ref="G38" si="73">K38+O38+S38+W38+AA38+AE38+AI38+AM38+AQ38</f>
        <v>226.2</v>
      </c>
      <c r="H38" s="13">
        <v>0</v>
      </c>
      <c r="I38" s="25">
        <f t="shared" ref="I38" si="74">K38</f>
        <v>226.2</v>
      </c>
      <c r="J38" s="113">
        <v>0</v>
      </c>
      <c r="K38" s="123">
        <v>226.2</v>
      </c>
      <c r="L38" s="114">
        <v>0</v>
      </c>
      <c r="M38" s="25">
        <f t="shared" ref="M38" si="75">O38</f>
        <v>0</v>
      </c>
      <c r="N38" s="26">
        <v>0</v>
      </c>
      <c r="O38" s="26">
        <v>0</v>
      </c>
      <c r="P38" s="26">
        <v>0</v>
      </c>
      <c r="Q38" s="25">
        <f t="shared" ref="Q38" si="76">S38</f>
        <v>0</v>
      </c>
      <c r="R38" s="26">
        <v>0</v>
      </c>
      <c r="S38" s="26">
        <v>0</v>
      </c>
      <c r="T38" s="26">
        <v>0</v>
      </c>
      <c r="U38" s="25">
        <f t="shared" ref="U38" si="77">W38</f>
        <v>0</v>
      </c>
      <c r="V38" s="26">
        <v>0</v>
      </c>
      <c r="W38" s="26">
        <v>0</v>
      </c>
      <c r="X38" s="26">
        <v>0</v>
      </c>
      <c r="Y38" s="25">
        <f t="shared" ref="Y38" si="78">AA38</f>
        <v>0</v>
      </c>
      <c r="Z38" s="26">
        <v>0</v>
      </c>
      <c r="AA38" s="26">
        <v>0</v>
      </c>
      <c r="AB38" s="26">
        <v>0</v>
      </c>
      <c r="AC38" s="25">
        <f t="shared" ref="AC38" si="79">AE38</f>
        <v>0</v>
      </c>
      <c r="AD38" s="26">
        <v>0</v>
      </c>
      <c r="AE38" s="26">
        <v>0</v>
      </c>
      <c r="AF38" s="26">
        <v>0</v>
      </c>
      <c r="AG38" s="25">
        <f t="shared" ref="AG38" si="80">AI38</f>
        <v>0</v>
      </c>
      <c r="AH38" s="26">
        <v>0</v>
      </c>
      <c r="AI38" s="26">
        <v>0</v>
      </c>
      <c r="AJ38" s="26">
        <v>0</v>
      </c>
      <c r="AK38" s="25">
        <f t="shared" ref="AK38" si="81">AM38</f>
        <v>0</v>
      </c>
      <c r="AL38" s="26">
        <v>0</v>
      </c>
      <c r="AM38" s="26">
        <v>0</v>
      </c>
      <c r="AN38" s="26">
        <v>0</v>
      </c>
      <c r="AO38" s="25">
        <f t="shared" ref="AO38" si="82">AQ38</f>
        <v>0</v>
      </c>
      <c r="AP38" s="26">
        <v>0</v>
      </c>
      <c r="AQ38" s="26">
        <v>0</v>
      </c>
      <c r="AR38" s="26">
        <v>0</v>
      </c>
    </row>
    <row r="39" spans="1:45" ht="154.5" customHeight="1" outlineLevel="3" x14ac:dyDescent="0.25">
      <c r="A39" s="135" t="s">
        <v>279</v>
      </c>
      <c r="B39" s="118" t="s">
        <v>258</v>
      </c>
      <c r="C39" s="112" t="s">
        <v>60</v>
      </c>
      <c r="D39" s="4" t="s">
        <v>212</v>
      </c>
      <c r="E39" s="12">
        <f t="shared" ref="E39" si="83">SUM(F39:H39)</f>
        <v>2300</v>
      </c>
      <c r="F39" s="13">
        <v>0</v>
      </c>
      <c r="G39" s="13">
        <f t="shared" ref="G39" si="84">K39+O39+S39+W39+AA39+AE39+AI39+AM39+AQ39</f>
        <v>2300</v>
      </c>
      <c r="H39" s="13">
        <v>0</v>
      </c>
      <c r="I39" s="25">
        <f t="shared" ref="I39" si="85">K39</f>
        <v>2300</v>
      </c>
      <c r="J39" s="113">
        <v>0</v>
      </c>
      <c r="K39" s="123">
        <v>2300</v>
      </c>
      <c r="L39" s="114">
        <v>0</v>
      </c>
      <c r="M39" s="25">
        <f t="shared" ref="M39" si="86">O39</f>
        <v>0</v>
      </c>
      <c r="N39" s="26">
        <v>0</v>
      </c>
      <c r="O39" s="26">
        <v>0</v>
      </c>
      <c r="P39" s="26">
        <v>0</v>
      </c>
      <c r="Q39" s="25">
        <f t="shared" ref="Q39" si="87">S39</f>
        <v>0</v>
      </c>
      <c r="R39" s="26">
        <v>0</v>
      </c>
      <c r="S39" s="26">
        <v>0</v>
      </c>
      <c r="T39" s="26">
        <v>0</v>
      </c>
      <c r="U39" s="25">
        <f t="shared" ref="U39" si="88">W39</f>
        <v>0</v>
      </c>
      <c r="V39" s="26">
        <v>0</v>
      </c>
      <c r="W39" s="26">
        <v>0</v>
      </c>
      <c r="X39" s="26">
        <v>0</v>
      </c>
      <c r="Y39" s="25">
        <f t="shared" ref="Y39" si="89">AA39</f>
        <v>0</v>
      </c>
      <c r="Z39" s="26">
        <v>0</v>
      </c>
      <c r="AA39" s="26">
        <v>0</v>
      </c>
      <c r="AB39" s="26">
        <v>0</v>
      </c>
      <c r="AC39" s="25">
        <f t="shared" ref="AC39" si="90">AE39</f>
        <v>0</v>
      </c>
      <c r="AD39" s="26">
        <v>0</v>
      </c>
      <c r="AE39" s="26">
        <v>0</v>
      </c>
      <c r="AF39" s="26">
        <v>0</v>
      </c>
      <c r="AG39" s="25">
        <f t="shared" ref="AG39" si="91">AI39</f>
        <v>0</v>
      </c>
      <c r="AH39" s="26">
        <v>0</v>
      </c>
      <c r="AI39" s="26">
        <v>0</v>
      </c>
      <c r="AJ39" s="26">
        <v>0</v>
      </c>
      <c r="AK39" s="25">
        <f t="shared" ref="AK39" si="92">AM39</f>
        <v>0</v>
      </c>
      <c r="AL39" s="26">
        <v>0</v>
      </c>
      <c r="AM39" s="26">
        <v>0</v>
      </c>
      <c r="AN39" s="26">
        <v>0</v>
      </c>
      <c r="AO39" s="25">
        <f t="shared" ref="AO39" si="93">AQ39</f>
        <v>0</v>
      </c>
      <c r="AP39" s="26">
        <v>0</v>
      </c>
      <c r="AQ39" s="26">
        <v>0</v>
      </c>
      <c r="AR39" s="26">
        <v>0</v>
      </c>
    </row>
    <row r="40" spans="1:45" ht="77.25" customHeight="1" outlineLevel="3" x14ac:dyDescent="0.25">
      <c r="A40" s="135" t="s">
        <v>280</v>
      </c>
      <c r="B40" s="118" t="s">
        <v>264</v>
      </c>
      <c r="C40" s="112" t="s">
        <v>60</v>
      </c>
      <c r="D40" s="4" t="s">
        <v>212</v>
      </c>
      <c r="E40" s="12">
        <f t="shared" ref="E40" si="94">SUM(F40:H40)</f>
        <v>473.4</v>
      </c>
      <c r="F40" s="13">
        <v>0</v>
      </c>
      <c r="G40" s="13">
        <f t="shared" ref="G40" si="95">K40+O40+S40+W40+AA40+AE40+AI40+AM40+AQ40</f>
        <v>473.4</v>
      </c>
      <c r="H40" s="13">
        <v>0</v>
      </c>
      <c r="I40" s="25">
        <f t="shared" ref="I40" si="96">K40</f>
        <v>0</v>
      </c>
      <c r="J40" s="113">
        <v>0</v>
      </c>
      <c r="K40" s="130">
        <v>0</v>
      </c>
      <c r="L40" s="114">
        <v>0</v>
      </c>
      <c r="M40" s="25">
        <f t="shared" ref="M40" si="97">O40</f>
        <v>473.4</v>
      </c>
      <c r="N40" s="26">
        <v>0</v>
      </c>
      <c r="O40" s="26">
        <v>473.4</v>
      </c>
      <c r="P40" s="26">
        <v>0</v>
      </c>
      <c r="Q40" s="25">
        <f t="shared" ref="Q40" si="98">S40</f>
        <v>0</v>
      </c>
      <c r="R40" s="26">
        <v>0</v>
      </c>
      <c r="S40" s="26">
        <v>0</v>
      </c>
      <c r="T40" s="26">
        <v>0</v>
      </c>
      <c r="U40" s="25">
        <f t="shared" ref="U40" si="99">W40</f>
        <v>0</v>
      </c>
      <c r="V40" s="26">
        <v>0</v>
      </c>
      <c r="W40" s="26">
        <v>0</v>
      </c>
      <c r="X40" s="26">
        <v>0</v>
      </c>
      <c r="Y40" s="25">
        <f t="shared" ref="Y40" si="100">AA40</f>
        <v>0</v>
      </c>
      <c r="Z40" s="26">
        <v>0</v>
      </c>
      <c r="AA40" s="26">
        <v>0</v>
      </c>
      <c r="AB40" s="26">
        <v>0</v>
      </c>
      <c r="AC40" s="25">
        <f t="shared" ref="AC40" si="101">AE40</f>
        <v>0</v>
      </c>
      <c r="AD40" s="26">
        <v>0</v>
      </c>
      <c r="AE40" s="26">
        <v>0</v>
      </c>
      <c r="AF40" s="26">
        <v>0</v>
      </c>
      <c r="AG40" s="25">
        <f t="shared" ref="AG40" si="102">AI40</f>
        <v>0</v>
      </c>
      <c r="AH40" s="26">
        <v>0</v>
      </c>
      <c r="AI40" s="26">
        <v>0</v>
      </c>
      <c r="AJ40" s="26">
        <v>0</v>
      </c>
      <c r="AK40" s="25">
        <f t="shared" ref="AK40" si="103">AM40</f>
        <v>0</v>
      </c>
      <c r="AL40" s="26">
        <v>0</v>
      </c>
      <c r="AM40" s="26">
        <v>0</v>
      </c>
      <c r="AN40" s="26">
        <v>0</v>
      </c>
      <c r="AO40" s="25">
        <f t="shared" ref="AO40" si="104">AQ40</f>
        <v>0</v>
      </c>
      <c r="AP40" s="26">
        <v>0</v>
      </c>
      <c r="AQ40" s="26">
        <v>0</v>
      </c>
      <c r="AR40" s="26">
        <v>0</v>
      </c>
    </row>
    <row r="41" spans="1:45" ht="77.25" customHeight="1" outlineLevel="3" x14ac:dyDescent="0.25">
      <c r="A41" s="135" t="s">
        <v>281</v>
      </c>
      <c r="B41" s="118" t="s">
        <v>268</v>
      </c>
      <c r="C41" s="112" t="s">
        <v>60</v>
      </c>
      <c r="D41" s="4" t="s">
        <v>212</v>
      </c>
      <c r="E41" s="12">
        <f t="shared" ref="E41" si="105">SUM(F41:H41)</f>
        <v>619.79999999999995</v>
      </c>
      <c r="F41" s="13">
        <v>0</v>
      </c>
      <c r="G41" s="13">
        <f t="shared" ref="G41" si="106">K41+O41+S41+W41+AA41+AE41+AI41+AM41+AQ41</f>
        <v>619.79999999999995</v>
      </c>
      <c r="H41" s="13">
        <v>0</v>
      </c>
      <c r="I41" s="25">
        <f t="shared" ref="I41" si="107">K41</f>
        <v>0</v>
      </c>
      <c r="J41" s="113">
        <v>0</v>
      </c>
      <c r="K41" s="130">
        <v>0</v>
      </c>
      <c r="L41" s="114">
        <v>0</v>
      </c>
      <c r="M41" s="25">
        <f t="shared" ref="M41" si="108">O41</f>
        <v>619.79999999999995</v>
      </c>
      <c r="N41" s="26">
        <v>0</v>
      </c>
      <c r="O41" s="26">
        <v>619.79999999999995</v>
      </c>
      <c r="P41" s="26">
        <v>0</v>
      </c>
      <c r="Q41" s="25">
        <f t="shared" ref="Q41" si="109">S41</f>
        <v>0</v>
      </c>
      <c r="R41" s="26">
        <v>0</v>
      </c>
      <c r="S41" s="26">
        <v>0</v>
      </c>
      <c r="T41" s="26">
        <v>0</v>
      </c>
      <c r="U41" s="25">
        <f t="shared" ref="U41" si="110">W41</f>
        <v>0</v>
      </c>
      <c r="V41" s="26">
        <v>0</v>
      </c>
      <c r="W41" s="26">
        <v>0</v>
      </c>
      <c r="X41" s="26">
        <v>0</v>
      </c>
      <c r="Y41" s="25">
        <f t="shared" ref="Y41" si="111">AA41</f>
        <v>0</v>
      </c>
      <c r="Z41" s="26">
        <v>0</v>
      </c>
      <c r="AA41" s="26">
        <v>0</v>
      </c>
      <c r="AB41" s="26">
        <v>0</v>
      </c>
      <c r="AC41" s="25">
        <f t="shared" ref="AC41" si="112">AE41</f>
        <v>0</v>
      </c>
      <c r="AD41" s="26">
        <v>0</v>
      </c>
      <c r="AE41" s="26">
        <v>0</v>
      </c>
      <c r="AF41" s="26">
        <v>0</v>
      </c>
      <c r="AG41" s="25">
        <f t="shared" ref="AG41" si="113">AI41</f>
        <v>0</v>
      </c>
      <c r="AH41" s="26">
        <v>0</v>
      </c>
      <c r="AI41" s="26">
        <v>0</v>
      </c>
      <c r="AJ41" s="26">
        <v>0</v>
      </c>
      <c r="AK41" s="25">
        <f t="shared" ref="AK41" si="114">AM41</f>
        <v>0</v>
      </c>
      <c r="AL41" s="26">
        <v>0</v>
      </c>
      <c r="AM41" s="26">
        <v>0</v>
      </c>
      <c r="AN41" s="26">
        <v>0</v>
      </c>
      <c r="AO41" s="25">
        <f t="shared" ref="AO41" si="115">AQ41</f>
        <v>0</v>
      </c>
      <c r="AP41" s="26">
        <v>0</v>
      </c>
      <c r="AQ41" s="26">
        <v>0</v>
      </c>
      <c r="AR41" s="26">
        <v>0</v>
      </c>
    </row>
    <row r="42" spans="1:45" ht="67.5" customHeight="1" outlineLevel="3" x14ac:dyDescent="0.25">
      <c r="A42" s="135" t="s">
        <v>282</v>
      </c>
      <c r="B42" s="118" t="s">
        <v>267</v>
      </c>
      <c r="C42" s="112" t="s">
        <v>60</v>
      </c>
      <c r="D42" s="4" t="s">
        <v>212</v>
      </c>
      <c r="E42" s="12">
        <f t="shared" ref="E42" si="116">SUM(F42:H42)</f>
        <v>1500</v>
      </c>
      <c r="F42" s="13">
        <v>0</v>
      </c>
      <c r="G42" s="13">
        <f t="shared" ref="G42" si="117">K42+O42+S42+W42+AA42+AE42+AI42+AM42+AQ42</f>
        <v>1500</v>
      </c>
      <c r="H42" s="13">
        <v>0</v>
      </c>
      <c r="I42" s="25">
        <f t="shared" ref="I42" si="118">K42</f>
        <v>0</v>
      </c>
      <c r="J42" s="113">
        <v>0</v>
      </c>
      <c r="K42" s="130">
        <v>0</v>
      </c>
      <c r="L42" s="114">
        <v>0</v>
      </c>
      <c r="M42" s="25">
        <f t="shared" ref="M42:M43" si="119">O42</f>
        <v>1500</v>
      </c>
      <c r="N42" s="26">
        <v>0</v>
      </c>
      <c r="O42" s="26">
        <v>1500</v>
      </c>
      <c r="P42" s="26">
        <v>0</v>
      </c>
      <c r="Q42" s="25">
        <f t="shared" ref="Q42" si="120">S42</f>
        <v>0</v>
      </c>
      <c r="R42" s="26">
        <v>0</v>
      </c>
      <c r="S42" s="26">
        <v>0</v>
      </c>
      <c r="T42" s="26">
        <v>0</v>
      </c>
      <c r="U42" s="25">
        <f t="shared" ref="U42" si="121">W42</f>
        <v>0</v>
      </c>
      <c r="V42" s="26">
        <v>0</v>
      </c>
      <c r="W42" s="26">
        <v>0</v>
      </c>
      <c r="X42" s="26">
        <v>0</v>
      </c>
      <c r="Y42" s="25">
        <f t="shared" ref="Y42" si="122">AA42</f>
        <v>0</v>
      </c>
      <c r="Z42" s="26">
        <v>0</v>
      </c>
      <c r="AA42" s="26">
        <v>0</v>
      </c>
      <c r="AB42" s="26">
        <v>0</v>
      </c>
      <c r="AC42" s="25">
        <f t="shared" ref="AC42" si="123">AE42</f>
        <v>0</v>
      </c>
      <c r="AD42" s="26">
        <v>0</v>
      </c>
      <c r="AE42" s="26">
        <v>0</v>
      </c>
      <c r="AF42" s="26">
        <v>0</v>
      </c>
      <c r="AG42" s="25">
        <f t="shared" ref="AG42" si="124">AI42</f>
        <v>0</v>
      </c>
      <c r="AH42" s="26">
        <v>0</v>
      </c>
      <c r="AI42" s="26">
        <v>0</v>
      </c>
      <c r="AJ42" s="26">
        <v>0</v>
      </c>
      <c r="AK42" s="25">
        <f t="shared" ref="AK42" si="125">AM42</f>
        <v>0</v>
      </c>
      <c r="AL42" s="26">
        <v>0</v>
      </c>
      <c r="AM42" s="26">
        <v>0</v>
      </c>
      <c r="AN42" s="26">
        <v>0</v>
      </c>
      <c r="AO42" s="25">
        <f t="shared" ref="AO42" si="126">AQ42</f>
        <v>0</v>
      </c>
      <c r="AP42" s="26">
        <v>0</v>
      </c>
      <c r="AQ42" s="26">
        <v>0</v>
      </c>
      <c r="AR42" s="26">
        <v>0</v>
      </c>
    </row>
    <row r="43" spans="1:45" ht="67.5" customHeight="1" outlineLevel="3" x14ac:dyDescent="0.25">
      <c r="A43" s="135" t="s">
        <v>283</v>
      </c>
      <c r="B43" s="134" t="s">
        <v>269</v>
      </c>
      <c r="C43" s="112" t="s">
        <v>60</v>
      </c>
      <c r="D43" s="4" t="s">
        <v>212</v>
      </c>
      <c r="E43" s="12">
        <f t="shared" ref="E43" si="127">SUM(F43:H43)</f>
        <v>610.20000000000005</v>
      </c>
      <c r="F43" s="13">
        <v>0</v>
      </c>
      <c r="G43" s="13">
        <f t="shared" ref="G43" si="128">K43+O43+S43+W43+AA43+AE43+AI43+AM43+AQ43</f>
        <v>610.20000000000005</v>
      </c>
      <c r="H43" s="13">
        <v>0</v>
      </c>
      <c r="I43" s="25">
        <f t="shared" ref="I43" si="129">K43</f>
        <v>0</v>
      </c>
      <c r="J43" s="113">
        <v>0</v>
      </c>
      <c r="K43" s="130">
        <v>0</v>
      </c>
      <c r="L43" s="114">
        <v>0</v>
      </c>
      <c r="M43" s="25">
        <f t="shared" si="119"/>
        <v>610.20000000000005</v>
      </c>
      <c r="N43" s="26"/>
      <c r="O43" s="26">
        <v>610.20000000000005</v>
      </c>
      <c r="P43" s="26">
        <v>0</v>
      </c>
      <c r="Q43" s="25">
        <f t="shared" ref="Q43" si="130">S43</f>
        <v>0</v>
      </c>
      <c r="R43" s="26">
        <v>0</v>
      </c>
      <c r="S43" s="26">
        <v>0</v>
      </c>
      <c r="T43" s="26">
        <v>0</v>
      </c>
      <c r="U43" s="25">
        <f t="shared" ref="U43" si="131">W43</f>
        <v>0</v>
      </c>
      <c r="V43" s="26">
        <v>0</v>
      </c>
      <c r="W43" s="26">
        <v>0</v>
      </c>
      <c r="X43" s="26">
        <v>0</v>
      </c>
      <c r="Y43" s="25">
        <f t="shared" ref="Y43" si="132">AA43</f>
        <v>0</v>
      </c>
      <c r="Z43" s="26">
        <v>0</v>
      </c>
      <c r="AA43" s="26">
        <v>0</v>
      </c>
      <c r="AB43" s="26">
        <v>0</v>
      </c>
      <c r="AC43" s="25">
        <f t="shared" ref="AC43" si="133">AE43</f>
        <v>0</v>
      </c>
      <c r="AD43" s="26">
        <v>0</v>
      </c>
      <c r="AE43" s="26">
        <v>0</v>
      </c>
      <c r="AF43" s="26">
        <v>0</v>
      </c>
      <c r="AG43" s="25">
        <f t="shared" ref="AG43" si="134">AI43</f>
        <v>0</v>
      </c>
      <c r="AH43" s="26">
        <v>0</v>
      </c>
      <c r="AI43" s="26">
        <v>0</v>
      </c>
      <c r="AJ43" s="26">
        <v>0</v>
      </c>
      <c r="AK43" s="25">
        <f t="shared" ref="AK43" si="135">AM43</f>
        <v>0</v>
      </c>
      <c r="AL43" s="26">
        <v>0</v>
      </c>
      <c r="AM43" s="26">
        <v>0</v>
      </c>
      <c r="AN43" s="26">
        <v>0</v>
      </c>
      <c r="AO43" s="25">
        <f t="shared" ref="AO43" si="136">AQ43</f>
        <v>0</v>
      </c>
      <c r="AP43" s="26">
        <v>0</v>
      </c>
      <c r="AQ43" s="26">
        <v>0</v>
      </c>
      <c r="AR43" s="26">
        <v>0</v>
      </c>
    </row>
    <row r="44" spans="1:45" s="18" customFormat="1" ht="30.75" customHeight="1" outlineLevel="3" x14ac:dyDescent="0.25">
      <c r="A44" s="110" t="s">
        <v>216</v>
      </c>
      <c r="B44" s="145" t="s">
        <v>217</v>
      </c>
      <c r="C44" s="146"/>
      <c r="D44" s="147"/>
      <c r="E44" s="12">
        <f>SUM(E45:E58)</f>
        <v>25109.400000000005</v>
      </c>
      <c r="F44" s="12">
        <f t="shared" ref="F44:AR44" si="137">SUM(F45:F58)</f>
        <v>0</v>
      </c>
      <c r="G44" s="12">
        <f t="shared" si="137"/>
        <v>25109.400000000005</v>
      </c>
      <c r="H44" s="12">
        <f t="shared" si="137"/>
        <v>0</v>
      </c>
      <c r="I44" s="12">
        <f t="shared" si="137"/>
        <v>15788.8</v>
      </c>
      <c r="J44" s="12">
        <f t="shared" si="137"/>
        <v>0</v>
      </c>
      <c r="K44" s="12">
        <f t="shared" si="137"/>
        <v>15788.8</v>
      </c>
      <c r="L44" s="12">
        <f t="shared" si="137"/>
        <v>0</v>
      </c>
      <c r="M44" s="12">
        <f t="shared" si="137"/>
        <v>9320.6</v>
      </c>
      <c r="N44" s="12">
        <f t="shared" si="137"/>
        <v>0</v>
      </c>
      <c r="O44" s="12">
        <f t="shared" si="137"/>
        <v>9320.6</v>
      </c>
      <c r="P44" s="12">
        <f t="shared" si="137"/>
        <v>0</v>
      </c>
      <c r="Q44" s="12">
        <f t="shared" si="137"/>
        <v>0</v>
      </c>
      <c r="R44" s="12">
        <f t="shared" si="137"/>
        <v>0</v>
      </c>
      <c r="S44" s="12">
        <f t="shared" si="137"/>
        <v>0</v>
      </c>
      <c r="T44" s="12">
        <f t="shared" si="137"/>
        <v>0</v>
      </c>
      <c r="U44" s="12">
        <f t="shared" si="137"/>
        <v>0</v>
      </c>
      <c r="V44" s="12">
        <f t="shared" si="137"/>
        <v>0</v>
      </c>
      <c r="W44" s="12">
        <f t="shared" si="137"/>
        <v>0</v>
      </c>
      <c r="X44" s="12">
        <f t="shared" si="137"/>
        <v>0</v>
      </c>
      <c r="Y44" s="12">
        <f t="shared" si="137"/>
        <v>0</v>
      </c>
      <c r="Z44" s="12">
        <f t="shared" si="137"/>
        <v>0</v>
      </c>
      <c r="AA44" s="12">
        <f t="shared" si="137"/>
        <v>0</v>
      </c>
      <c r="AB44" s="12">
        <f t="shared" si="137"/>
        <v>0</v>
      </c>
      <c r="AC44" s="12">
        <f t="shared" si="137"/>
        <v>0</v>
      </c>
      <c r="AD44" s="12">
        <f t="shared" si="137"/>
        <v>0</v>
      </c>
      <c r="AE44" s="12">
        <f t="shared" si="137"/>
        <v>0</v>
      </c>
      <c r="AF44" s="12">
        <f t="shared" si="137"/>
        <v>0</v>
      </c>
      <c r="AG44" s="12">
        <f t="shared" si="137"/>
        <v>0</v>
      </c>
      <c r="AH44" s="12">
        <f t="shared" si="137"/>
        <v>0</v>
      </c>
      <c r="AI44" s="12">
        <f t="shared" si="137"/>
        <v>0</v>
      </c>
      <c r="AJ44" s="12">
        <f t="shared" si="137"/>
        <v>0</v>
      </c>
      <c r="AK44" s="12">
        <f t="shared" si="137"/>
        <v>0</v>
      </c>
      <c r="AL44" s="12">
        <f t="shared" si="137"/>
        <v>0</v>
      </c>
      <c r="AM44" s="12">
        <f t="shared" si="137"/>
        <v>0</v>
      </c>
      <c r="AN44" s="12">
        <f t="shared" si="137"/>
        <v>0</v>
      </c>
      <c r="AO44" s="12">
        <f t="shared" si="137"/>
        <v>0</v>
      </c>
      <c r="AP44" s="12">
        <f t="shared" si="137"/>
        <v>0</v>
      </c>
      <c r="AQ44" s="12">
        <f t="shared" si="137"/>
        <v>0</v>
      </c>
      <c r="AR44" s="12">
        <f t="shared" si="137"/>
        <v>0</v>
      </c>
      <c r="AS44" s="111"/>
    </row>
    <row r="45" spans="1:45" ht="38.25" customHeight="1" outlineLevel="3" x14ac:dyDescent="0.25">
      <c r="A45" s="135" t="s">
        <v>284</v>
      </c>
      <c r="B45" s="119" t="s">
        <v>218</v>
      </c>
      <c r="C45" s="4" t="s">
        <v>60</v>
      </c>
      <c r="D45" s="4" t="s">
        <v>212</v>
      </c>
      <c r="E45" s="12">
        <f t="shared" ref="E45:E46" si="138">SUM(F45:H45)</f>
        <v>1605</v>
      </c>
      <c r="F45" s="13">
        <v>0</v>
      </c>
      <c r="G45" s="13">
        <f t="shared" ref="G45:G46" si="139">K45+O45+S45+W45+AA45+AE45+AI45+AM45+AQ45</f>
        <v>1605</v>
      </c>
      <c r="H45" s="13">
        <v>0</v>
      </c>
      <c r="I45" s="25">
        <f t="shared" ref="I45:I51" si="140">K45</f>
        <v>1605</v>
      </c>
      <c r="J45" s="26">
        <v>0</v>
      </c>
      <c r="K45" s="26">
        <f>1613.1-8.1</f>
        <v>1605</v>
      </c>
      <c r="L45" s="26">
        <v>0</v>
      </c>
      <c r="M45" s="25">
        <f t="shared" ref="M45:M51" si="141">O45</f>
        <v>0</v>
      </c>
      <c r="N45" s="26">
        <v>0</v>
      </c>
      <c r="O45" s="26">
        <v>0</v>
      </c>
      <c r="P45" s="26">
        <v>0</v>
      </c>
      <c r="Q45" s="25">
        <f t="shared" ref="Q45:Q51" si="142">S45</f>
        <v>0</v>
      </c>
      <c r="R45" s="26">
        <v>0</v>
      </c>
      <c r="S45" s="26">
        <v>0</v>
      </c>
      <c r="T45" s="26">
        <v>0</v>
      </c>
      <c r="U45" s="25">
        <f t="shared" ref="U45:U51" si="143">W45</f>
        <v>0</v>
      </c>
      <c r="V45" s="26">
        <v>0</v>
      </c>
      <c r="W45" s="26">
        <v>0</v>
      </c>
      <c r="X45" s="26">
        <v>0</v>
      </c>
      <c r="Y45" s="25">
        <f t="shared" ref="Y45:Y51" si="144">AA45</f>
        <v>0</v>
      </c>
      <c r="Z45" s="26">
        <v>0</v>
      </c>
      <c r="AA45" s="26">
        <v>0</v>
      </c>
      <c r="AB45" s="26">
        <v>0</v>
      </c>
      <c r="AC45" s="25">
        <f t="shared" ref="AC45:AC51" si="145">AE45</f>
        <v>0</v>
      </c>
      <c r="AD45" s="26">
        <v>0</v>
      </c>
      <c r="AE45" s="26">
        <v>0</v>
      </c>
      <c r="AF45" s="26">
        <v>0</v>
      </c>
      <c r="AG45" s="25">
        <f t="shared" ref="AG45:AG51" si="146">AI45</f>
        <v>0</v>
      </c>
      <c r="AH45" s="26">
        <v>0</v>
      </c>
      <c r="AI45" s="26">
        <v>0</v>
      </c>
      <c r="AJ45" s="26">
        <v>0</v>
      </c>
      <c r="AK45" s="25">
        <f t="shared" ref="AK45:AK51" si="147">AM45</f>
        <v>0</v>
      </c>
      <c r="AL45" s="26">
        <v>0</v>
      </c>
      <c r="AM45" s="26">
        <v>0</v>
      </c>
      <c r="AN45" s="26">
        <v>0</v>
      </c>
      <c r="AO45" s="25">
        <f t="shared" ref="AO45:AO51" si="148">AQ45</f>
        <v>0</v>
      </c>
      <c r="AP45" s="26">
        <v>0</v>
      </c>
      <c r="AQ45" s="26">
        <v>0</v>
      </c>
      <c r="AR45" s="26">
        <v>0</v>
      </c>
    </row>
    <row r="46" spans="1:45" ht="51" customHeight="1" outlineLevel="3" x14ac:dyDescent="0.25">
      <c r="A46" s="135" t="s">
        <v>285</v>
      </c>
      <c r="B46" s="119" t="s">
        <v>257</v>
      </c>
      <c r="C46" s="4" t="s">
        <v>60</v>
      </c>
      <c r="D46" s="4" t="s">
        <v>212</v>
      </c>
      <c r="E46" s="12">
        <f t="shared" si="138"/>
        <v>787.6</v>
      </c>
      <c r="F46" s="13">
        <v>0</v>
      </c>
      <c r="G46" s="13">
        <f t="shared" si="139"/>
        <v>787.6</v>
      </c>
      <c r="H46" s="13">
        <v>0</v>
      </c>
      <c r="I46" s="25">
        <f t="shared" si="140"/>
        <v>787.6</v>
      </c>
      <c r="J46" s="26">
        <v>0</v>
      </c>
      <c r="K46" s="26">
        <f>791.6-4</f>
        <v>787.6</v>
      </c>
      <c r="L46" s="26">
        <v>0</v>
      </c>
      <c r="M46" s="25">
        <f t="shared" si="141"/>
        <v>0</v>
      </c>
      <c r="N46" s="26">
        <v>0</v>
      </c>
      <c r="O46" s="26">
        <v>0</v>
      </c>
      <c r="P46" s="26">
        <v>0</v>
      </c>
      <c r="Q46" s="25">
        <f t="shared" si="142"/>
        <v>0</v>
      </c>
      <c r="R46" s="26">
        <v>0</v>
      </c>
      <c r="S46" s="26">
        <v>0</v>
      </c>
      <c r="T46" s="26">
        <v>0</v>
      </c>
      <c r="U46" s="25">
        <f t="shared" si="143"/>
        <v>0</v>
      </c>
      <c r="V46" s="26">
        <v>0</v>
      </c>
      <c r="W46" s="26">
        <v>0</v>
      </c>
      <c r="X46" s="26">
        <v>0</v>
      </c>
      <c r="Y46" s="25">
        <f t="shared" si="144"/>
        <v>0</v>
      </c>
      <c r="Z46" s="26">
        <v>0</v>
      </c>
      <c r="AA46" s="26">
        <v>0</v>
      </c>
      <c r="AB46" s="26">
        <v>0</v>
      </c>
      <c r="AC46" s="25">
        <f t="shared" si="145"/>
        <v>0</v>
      </c>
      <c r="AD46" s="26">
        <v>0</v>
      </c>
      <c r="AE46" s="26">
        <v>0</v>
      </c>
      <c r="AF46" s="26">
        <v>0</v>
      </c>
      <c r="AG46" s="25">
        <f t="shared" si="146"/>
        <v>0</v>
      </c>
      <c r="AH46" s="26">
        <v>0</v>
      </c>
      <c r="AI46" s="26">
        <v>0</v>
      </c>
      <c r="AJ46" s="26">
        <v>0</v>
      </c>
      <c r="AK46" s="25">
        <f t="shared" si="147"/>
        <v>0</v>
      </c>
      <c r="AL46" s="26">
        <v>0</v>
      </c>
      <c r="AM46" s="26">
        <v>0</v>
      </c>
      <c r="AN46" s="26">
        <v>0</v>
      </c>
      <c r="AO46" s="25">
        <f t="shared" si="148"/>
        <v>0</v>
      </c>
      <c r="AP46" s="26">
        <v>0</v>
      </c>
      <c r="AQ46" s="26">
        <v>0</v>
      </c>
      <c r="AR46" s="26">
        <v>0</v>
      </c>
    </row>
    <row r="47" spans="1:45" ht="52.5" customHeight="1" outlineLevel="3" x14ac:dyDescent="0.25">
      <c r="A47" s="135" t="s">
        <v>286</v>
      </c>
      <c r="B47" s="119" t="s">
        <v>227</v>
      </c>
      <c r="C47" s="4" t="s">
        <v>60</v>
      </c>
      <c r="D47" s="4" t="s">
        <v>226</v>
      </c>
      <c r="E47" s="12">
        <f t="shared" ref="E47" si="149">SUM(F47:H47)</f>
        <v>5649.1</v>
      </c>
      <c r="F47" s="13">
        <v>0</v>
      </c>
      <c r="G47" s="13">
        <f t="shared" ref="G47" si="150">K47+O47+S47+W47+AA47+AE47+AI47+AM47+AQ47</f>
        <v>5649.1</v>
      </c>
      <c r="H47" s="13">
        <v>0</v>
      </c>
      <c r="I47" s="25">
        <f t="shared" si="140"/>
        <v>4965.3</v>
      </c>
      <c r="J47" s="26">
        <v>0</v>
      </c>
      <c r="K47" s="26">
        <f>5373.5+170.5+105.1-683.8</f>
        <v>4965.3</v>
      </c>
      <c r="L47" s="26">
        <v>0</v>
      </c>
      <c r="M47" s="25">
        <f t="shared" si="141"/>
        <v>683.8</v>
      </c>
      <c r="N47" s="26">
        <v>0</v>
      </c>
      <c r="O47" s="26">
        <v>683.8</v>
      </c>
      <c r="P47" s="26">
        <v>0</v>
      </c>
      <c r="Q47" s="25">
        <f t="shared" si="142"/>
        <v>0</v>
      </c>
      <c r="R47" s="26">
        <v>0</v>
      </c>
      <c r="S47" s="26">
        <v>0</v>
      </c>
      <c r="T47" s="26">
        <v>0</v>
      </c>
      <c r="U47" s="25">
        <f t="shared" si="143"/>
        <v>0</v>
      </c>
      <c r="V47" s="26">
        <v>0</v>
      </c>
      <c r="W47" s="26">
        <v>0</v>
      </c>
      <c r="X47" s="26">
        <v>0</v>
      </c>
      <c r="Y47" s="25">
        <f t="shared" si="144"/>
        <v>0</v>
      </c>
      <c r="Z47" s="26">
        <v>0</v>
      </c>
      <c r="AA47" s="26">
        <v>0</v>
      </c>
      <c r="AB47" s="26">
        <v>0</v>
      </c>
      <c r="AC47" s="25">
        <f t="shared" si="145"/>
        <v>0</v>
      </c>
      <c r="AD47" s="26">
        <v>0</v>
      </c>
      <c r="AE47" s="26">
        <v>0</v>
      </c>
      <c r="AF47" s="26">
        <v>0</v>
      </c>
      <c r="AG47" s="25">
        <f t="shared" si="146"/>
        <v>0</v>
      </c>
      <c r="AH47" s="26">
        <v>0</v>
      </c>
      <c r="AI47" s="26">
        <v>0</v>
      </c>
      <c r="AJ47" s="26">
        <v>0</v>
      </c>
      <c r="AK47" s="25">
        <f t="shared" si="147"/>
        <v>0</v>
      </c>
      <c r="AL47" s="26">
        <v>0</v>
      </c>
      <c r="AM47" s="26">
        <v>0</v>
      </c>
      <c r="AN47" s="26">
        <v>0</v>
      </c>
      <c r="AO47" s="25">
        <f t="shared" si="148"/>
        <v>0</v>
      </c>
      <c r="AP47" s="26">
        <v>0</v>
      </c>
      <c r="AQ47" s="26">
        <v>0</v>
      </c>
      <c r="AR47" s="26">
        <v>0</v>
      </c>
    </row>
    <row r="48" spans="1:45" ht="51" customHeight="1" outlineLevel="3" x14ac:dyDescent="0.25">
      <c r="A48" s="135" t="s">
        <v>287</v>
      </c>
      <c r="B48" s="119" t="s">
        <v>239</v>
      </c>
      <c r="C48" s="4" t="s">
        <v>60</v>
      </c>
      <c r="D48" s="4" t="s">
        <v>212</v>
      </c>
      <c r="E48" s="12">
        <f t="shared" ref="E48" si="151">SUM(F48:H48)</f>
        <v>605.6</v>
      </c>
      <c r="F48" s="13">
        <v>0</v>
      </c>
      <c r="G48" s="13">
        <f t="shared" ref="G48" si="152">K48+O48+S48+W48+AA48+AE48+AI48+AM48+AQ48</f>
        <v>605.6</v>
      </c>
      <c r="H48" s="13">
        <v>0</v>
      </c>
      <c r="I48" s="25">
        <f t="shared" si="140"/>
        <v>605.6</v>
      </c>
      <c r="J48" s="26">
        <v>0</v>
      </c>
      <c r="K48" s="26">
        <f>675.5-69.9</f>
        <v>605.6</v>
      </c>
      <c r="L48" s="26">
        <v>0</v>
      </c>
      <c r="M48" s="25">
        <f t="shared" si="141"/>
        <v>0</v>
      </c>
      <c r="N48" s="26">
        <v>0</v>
      </c>
      <c r="O48" s="26">
        <v>0</v>
      </c>
      <c r="P48" s="26">
        <v>0</v>
      </c>
      <c r="Q48" s="25">
        <f t="shared" si="142"/>
        <v>0</v>
      </c>
      <c r="R48" s="26">
        <v>0</v>
      </c>
      <c r="S48" s="26">
        <v>0</v>
      </c>
      <c r="T48" s="26">
        <v>0</v>
      </c>
      <c r="U48" s="25">
        <f t="shared" si="143"/>
        <v>0</v>
      </c>
      <c r="V48" s="26">
        <v>0</v>
      </c>
      <c r="W48" s="26">
        <v>0</v>
      </c>
      <c r="X48" s="26">
        <v>0</v>
      </c>
      <c r="Y48" s="25">
        <f t="shared" si="144"/>
        <v>0</v>
      </c>
      <c r="Z48" s="26">
        <v>0</v>
      </c>
      <c r="AA48" s="26">
        <v>0</v>
      </c>
      <c r="AB48" s="26">
        <v>0</v>
      </c>
      <c r="AC48" s="25">
        <f t="shared" si="145"/>
        <v>0</v>
      </c>
      <c r="AD48" s="26">
        <v>0</v>
      </c>
      <c r="AE48" s="26">
        <v>0</v>
      </c>
      <c r="AF48" s="26">
        <v>0</v>
      </c>
      <c r="AG48" s="25">
        <f t="shared" si="146"/>
        <v>0</v>
      </c>
      <c r="AH48" s="26">
        <v>0</v>
      </c>
      <c r="AI48" s="26">
        <v>0</v>
      </c>
      <c r="AJ48" s="26">
        <v>0</v>
      </c>
      <c r="AK48" s="25">
        <f t="shared" si="147"/>
        <v>0</v>
      </c>
      <c r="AL48" s="26">
        <v>0</v>
      </c>
      <c r="AM48" s="26">
        <v>0</v>
      </c>
      <c r="AN48" s="26">
        <v>0</v>
      </c>
      <c r="AO48" s="25">
        <f t="shared" si="148"/>
        <v>0</v>
      </c>
      <c r="AP48" s="26">
        <v>0</v>
      </c>
      <c r="AQ48" s="26">
        <v>0</v>
      </c>
      <c r="AR48" s="26">
        <v>0</v>
      </c>
    </row>
    <row r="49" spans="1:45" ht="57" customHeight="1" outlineLevel="3" x14ac:dyDescent="0.25">
      <c r="A49" s="135" t="s">
        <v>288</v>
      </c>
      <c r="B49" s="119" t="s">
        <v>240</v>
      </c>
      <c r="C49" s="4" t="s">
        <v>60</v>
      </c>
      <c r="D49" s="4" t="s">
        <v>212</v>
      </c>
      <c r="E49" s="12">
        <f t="shared" ref="E49" si="153">SUM(F49:H49)</f>
        <v>416.5</v>
      </c>
      <c r="F49" s="13">
        <v>0</v>
      </c>
      <c r="G49" s="13">
        <f t="shared" ref="G49" si="154">K49+O49+S49+W49+AA49+AE49+AI49+AM49+AQ49</f>
        <v>416.5</v>
      </c>
      <c r="H49" s="13">
        <v>0</v>
      </c>
      <c r="I49" s="25">
        <f t="shared" si="140"/>
        <v>416.5</v>
      </c>
      <c r="J49" s="26">
        <v>0</v>
      </c>
      <c r="K49" s="26">
        <v>416.5</v>
      </c>
      <c r="L49" s="26">
        <v>0</v>
      </c>
      <c r="M49" s="25">
        <f t="shared" si="141"/>
        <v>0</v>
      </c>
      <c r="N49" s="26">
        <v>0</v>
      </c>
      <c r="O49" s="26">
        <v>0</v>
      </c>
      <c r="P49" s="26">
        <v>0</v>
      </c>
      <c r="Q49" s="25">
        <f t="shared" si="142"/>
        <v>0</v>
      </c>
      <c r="R49" s="26">
        <v>0</v>
      </c>
      <c r="S49" s="26">
        <v>0</v>
      </c>
      <c r="T49" s="26">
        <v>0</v>
      </c>
      <c r="U49" s="25">
        <f t="shared" si="143"/>
        <v>0</v>
      </c>
      <c r="V49" s="26">
        <v>0</v>
      </c>
      <c r="W49" s="26">
        <v>0</v>
      </c>
      <c r="X49" s="26">
        <v>0</v>
      </c>
      <c r="Y49" s="25">
        <f t="shared" si="144"/>
        <v>0</v>
      </c>
      <c r="Z49" s="26">
        <v>0</v>
      </c>
      <c r="AA49" s="26">
        <v>0</v>
      </c>
      <c r="AB49" s="26">
        <v>0</v>
      </c>
      <c r="AC49" s="25">
        <f t="shared" si="145"/>
        <v>0</v>
      </c>
      <c r="AD49" s="26">
        <v>0</v>
      </c>
      <c r="AE49" s="26">
        <v>0</v>
      </c>
      <c r="AF49" s="26">
        <v>0</v>
      </c>
      <c r="AG49" s="25">
        <f t="shared" si="146"/>
        <v>0</v>
      </c>
      <c r="AH49" s="26">
        <v>0</v>
      </c>
      <c r="AI49" s="26">
        <v>0</v>
      </c>
      <c r="AJ49" s="26">
        <v>0</v>
      </c>
      <c r="AK49" s="25">
        <f t="shared" si="147"/>
        <v>0</v>
      </c>
      <c r="AL49" s="26">
        <v>0</v>
      </c>
      <c r="AM49" s="26">
        <v>0</v>
      </c>
      <c r="AN49" s="26">
        <v>0</v>
      </c>
      <c r="AO49" s="25">
        <f t="shared" si="148"/>
        <v>0</v>
      </c>
      <c r="AP49" s="26">
        <v>0</v>
      </c>
      <c r="AQ49" s="26">
        <v>0</v>
      </c>
      <c r="AR49" s="26">
        <v>0</v>
      </c>
    </row>
    <row r="50" spans="1:45" ht="53.25" customHeight="1" outlineLevel="3" x14ac:dyDescent="0.25">
      <c r="A50" s="135" t="s">
        <v>289</v>
      </c>
      <c r="B50" s="119" t="s">
        <v>241</v>
      </c>
      <c r="C50" s="4" t="s">
        <v>60</v>
      </c>
      <c r="D50" s="4" t="s">
        <v>212</v>
      </c>
      <c r="E50" s="12">
        <f t="shared" ref="E50" si="155">SUM(F50:H50)</f>
        <v>98.3</v>
      </c>
      <c r="F50" s="13">
        <v>0</v>
      </c>
      <c r="G50" s="13">
        <f t="shared" ref="G50" si="156">K50+O50+S50+W50+AA50+AE50+AI50+AM50+AQ50</f>
        <v>98.3</v>
      </c>
      <c r="H50" s="13">
        <v>0</v>
      </c>
      <c r="I50" s="25">
        <f t="shared" si="140"/>
        <v>98.3</v>
      </c>
      <c r="J50" s="26">
        <v>0</v>
      </c>
      <c r="K50" s="26">
        <v>98.3</v>
      </c>
      <c r="L50" s="26">
        <v>0</v>
      </c>
      <c r="M50" s="25">
        <f t="shared" si="141"/>
        <v>0</v>
      </c>
      <c r="N50" s="26">
        <v>0</v>
      </c>
      <c r="O50" s="26">
        <v>0</v>
      </c>
      <c r="P50" s="26">
        <v>0</v>
      </c>
      <c r="Q50" s="25">
        <f t="shared" si="142"/>
        <v>0</v>
      </c>
      <c r="R50" s="26">
        <v>0</v>
      </c>
      <c r="S50" s="26">
        <v>0</v>
      </c>
      <c r="T50" s="26">
        <v>0</v>
      </c>
      <c r="U50" s="25">
        <f t="shared" si="143"/>
        <v>0</v>
      </c>
      <c r="V50" s="26">
        <v>0</v>
      </c>
      <c r="W50" s="26">
        <v>0</v>
      </c>
      <c r="X50" s="26">
        <v>0</v>
      </c>
      <c r="Y50" s="25">
        <f t="shared" si="144"/>
        <v>0</v>
      </c>
      <c r="Z50" s="26">
        <v>0</v>
      </c>
      <c r="AA50" s="26">
        <v>0</v>
      </c>
      <c r="AB50" s="26">
        <v>0</v>
      </c>
      <c r="AC50" s="25">
        <f t="shared" si="145"/>
        <v>0</v>
      </c>
      <c r="AD50" s="26">
        <v>0</v>
      </c>
      <c r="AE50" s="26">
        <v>0</v>
      </c>
      <c r="AF50" s="26">
        <v>0</v>
      </c>
      <c r="AG50" s="25">
        <f t="shared" si="146"/>
        <v>0</v>
      </c>
      <c r="AH50" s="26">
        <v>0</v>
      </c>
      <c r="AI50" s="26">
        <v>0</v>
      </c>
      <c r="AJ50" s="26">
        <v>0</v>
      </c>
      <c r="AK50" s="25">
        <f t="shared" si="147"/>
        <v>0</v>
      </c>
      <c r="AL50" s="26">
        <v>0</v>
      </c>
      <c r="AM50" s="26">
        <v>0</v>
      </c>
      <c r="AN50" s="26">
        <v>0</v>
      </c>
      <c r="AO50" s="25">
        <f t="shared" si="148"/>
        <v>0</v>
      </c>
      <c r="AP50" s="26">
        <v>0</v>
      </c>
      <c r="AQ50" s="26">
        <v>0</v>
      </c>
      <c r="AR50" s="26">
        <v>0</v>
      </c>
    </row>
    <row r="51" spans="1:45" ht="51.75" customHeight="1" outlineLevel="3" x14ac:dyDescent="0.25">
      <c r="A51" s="135" t="s">
        <v>290</v>
      </c>
      <c r="B51" s="117" t="s">
        <v>242</v>
      </c>
      <c r="C51" s="4" t="s">
        <v>60</v>
      </c>
      <c r="D51" s="4" t="s">
        <v>212</v>
      </c>
      <c r="E51" s="12">
        <f t="shared" ref="E51" si="157">SUM(F51:H51)</f>
        <v>631.19999999999993</v>
      </c>
      <c r="F51" s="13">
        <v>0</v>
      </c>
      <c r="G51" s="13">
        <f t="shared" ref="G51" si="158">K51+O51+S51+W51+AA51+AE51+AI51+AM51+AQ51</f>
        <v>631.19999999999993</v>
      </c>
      <c r="H51" s="13">
        <v>0</v>
      </c>
      <c r="I51" s="25">
        <f t="shared" si="140"/>
        <v>631.19999999999993</v>
      </c>
      <c r="J51" s="26">
        <v>0</v>
      </c>
      <c r="K51" s="26">
        <f>634.3-3.1</f>
        <v>631.19999999999993</v>
      </c>
      <c r="L51" s="26">
        <v>0</v>
      </c>
      <c r="M51" s="25">
        <f t="shared" si="141"/>
        <v>0</v>
      </c>
      <c r="N51" s="26">
        <v>0</v>
      </c>
      <c r="O51" s="26">
        <v>0</v>
      </c>
      <c r="P51" s="26">
        <v>0</v>
      </c>
      <c r="Q51" s="25">
        <f t="shared" si="142"/>
        <v>0</v>
      </c>
      <c r="R51" s="26">
        <v>0</v>
      </c>
      <c r="S51" s="26">
        <v>0</v>
      </c>
      <c r="T51" s="26">
        <v>0</v>
      </c>
      <c r="U51" s="25">
        <f t="shared" si="143"/>
        <v>0</v>
      </c>
      <c r="V51" s="26">
        <v>0</v>
      </c>
      <c r="W51" s="26">
        <v>0</v>
      </c>
      <c r="X51" s="26">
        <v>0</v>
      </c>
      <c r="Y51" s="25">
        <f t="shared" si="144"/>
        <v>0</v>
      </c>
      <c r="Z51" s="26">
        <v>0</v>
      </c>
      <c r="AA51" s="26">
        <v>0</v>
      </c>
      <c r="AB51" s="26">
        <v>0</v>
      </c>
      <c r="AC51" s="25">
        <f t="shared" si="145"/>
        <v>0</v>
      </c>
      <c r="AD51" s="26">
        <v>0</v>
      </c>
      <c r="AE51" s="26">
        <v>0</v>
      </c>
      <c r="AF51" s="26">
        <v>0</v>
      </c>
      <c r="AG51" s="25">
        <f t="shared" si="146"/>
        <v>0</v>
      </c>
      <c r="AH51" s="26">
        <v>0</v>
      </c>
      <c r="AI51" s="26">
        <v>0</v>
      </c>
      <c r="AJ51" s="26">
        <v>0</v>
      </c>
      <c r="AK51" s="25">
        <f t="shared" si="147"/>
        <v>0</v>
      </c>
      <c r="AL51" s="26">
        <v>0</v>
      </c>
      <c r="AM51" s="26">
        <v>0</v>
      </c>
      <c r="AN51" s="26">
        <v>0</v>
      </c>
      <c r="AO51" s="25">
        <f t="shared" si="148"/>
        <v>0</v>
      </c>
      <c r="AP51" s="26">
        <v>0</v>
      </c>
      <c r="AQ51" s="26">
        <v>0</v>
      </c>
      <c r="AR51" s="26">
        <v>0</v>
      </c>
    </row>
    <row r="52" spans="1:45" ht="40.5" customHeight="1" outlineLevel="3" x14ac:dyDescent="0.25">
      <c r="A52" s="135" t="s">
        <v>291</v>
      </c>
      <c r="B52" s="125" t="s">
        <v>246</v>
      </c>
      <c r="C52" s="112" t="s">
        <v>60</v>
      </c>
      <c r="D52" s="4" t="s">
        <v>226</v>
      </c>
      <c r="E52" s="12">
        <f t="shared" ref="E52:E53" si="159">SUM(F52:H52)</f>
        <v>5162.8</v>
      </c>
      <c r="F52" s="13">
        <v>0</v>
      </c>
      <c r="G52" s="13">
        <f t="shared" ref="G52:G53" si="160">K52+O52+S52+W52+AA52+AE52+AI52+AM52+AQ52</f>
        <v>5162.8</v>
      </c>
      <c r="H52" s="13">
        <v>0</v>
      </c>
      <c r="I52" s="25">
        <f t="shared" ref="I52:I53" si="161">K52</f>
        <v>2581.4</v>
      </c>
      <c r="J52" s="26">
        <v>0</v>
      </c>
      <c r="K52" s="26">
        <v>2581.4</v>
      </c>
      <c r="L52" s="26">
        <v>0</v>
      </c>
      <c r="M52" s="25">
        <f t="shared" ref="M52:M53" si="162">O52</f>
        <v>2581.4</v>
      </c>
      <c r="N52" s="26">
        <v>0</v>
      </c>
      <c r="O52" s="26">
        <v>2581.4</v>
      </c>
      <c r="P52" s="26">
        <v>0</v>
      </c>
      <c r="Q52" s="25">
        <f t="shared" ref="Q52:Q53" si="163">S52</f>
        <v>0</v>
      </c>
      <c r="R52" s="26">
        <v>0</v>
      </c>
      <c r="S52" s="26">
        <v>0</v>
      </c>
      <c r="T52" s="26">
        <v>0</v>
      </c>
      <c r="U52" s="25">
        <f t="shared" ref="U52:U53" si="164">W52</f>
        <v>0</v>
      </c>
      <c r="V52" s="26">
        <v>0</v>
      </c>
      <c r="W52" s="26">
        <v>0</v>
      </c>
      <c r="X52" s="26">
        <v>0</v>
      </c>
      <c r="Y52" s="25">
        <f t="shared" ref="Y52:Y53" si="165">AA52</f>
        <v>0</v>
      </c>
      <c r="Z52" s="26">
        <v>0</v>
      </c>
      <c r="AA52" s="26">
        <v>0</v>
      </c>
      <c r="AB52" s="26">
        <v>0</v>
      </c>
      <c r="AC52" s="25">
        <f t="shared" ref="AC52:AC53" si="166">AE52</f>
        <v>0</v>
      </c>
      <c r="AD52" s="26">
        <v>0</v>
      </c>
      <c r="AE52" s="26">
        <v>0</v>
      </c>
      <c r="AF52" s="26">
        <v>0</v>
      </c>
      <c r="AG52" s="25">
        <f t="shared" ref="AG52:AG53" si="167">AI52</f>
        <v>0</v>
      </c>
      <c r="AH52" s="26">
        <v>0</v>
      </c>
      <c r="AI52" s="26">
        <v>0</v>
      </c>
      <c r="AJ52" s="26">
        <v>0</v>
      </c>
      <c r="AK52" s="25">
        <f t="shared" ref="AK52:AK53" si="168">AM52</f>
        <v>0</v>
      </c>
      <c r="AL52" s="26">
        <v>0</v>
      </c>
      <c r="AM52" s="26">
        <v>0</v>
      </c>
      <c r="AN52" s="26">
        <v>0</v>
      </c>
      <c r="AO52" s="25">
        <f t="shared" ref="AO52:AO53" si="169">AQ52</f>
        <v>0</v>
      </c>
      <c r="AP52" s="26">
        <v>0</v>
      </c>
      <c r="AQ52" s="26">
        <v>0</v>
      </c>
      <c r="AR52" s="26">
        <v>0</v>
      </c>
    </row>
    <row r="53" spans="1:45" ht="55.5" customHeight="1" outlineLevel="3" x14ac:dyDescent="0.25">
      <c r="A53" s="135" t="s">
        <v>292</v>
      </c>
      <c r="B53" s="125" t="s">
        <v>247</v>
      </c>
      <c r="C53" s="112" t="s">
        <v>60</v>
      </c>
      <c r="D53" s="4" t="s">
        <v>212</v>
      </c>
      <c r="E53" s="12">
        <f t="shared" si="159"/>
        <v>2119.1999999999998</v>
      </c>
      <c r="F53" s="13">
        <v>0</v>
      </c>
      <c r="G53" s="13">
        <f t="shared" si="160"/>
        <v>2119.1999999999998</v>
      </c>
      <c r="H53" s="13">
        <v>0</v>
      </c>
      <c r="I53" s="25">
        <f t="shared" si="161"/>
        <v>2119.1999999999998</v>
      </c>
      <c r="J53" s="26">
        <v>0</v>
      </c>
      <c r="K53" s="26">
        <f>1926.5+192.7</f>
        <v>2119.1999999999998</v>
      </c>
      <c r="L53" s="26">
        <v>0</v>
      </c>
      <c r="M53" s="25">
        <f t="shared" si="162"/>
        <v>0</v>
      </c>
      <c r="N53" s="26">
        <v>0</v>
      </c>
      <c r="O53" s="26">
        <v>0</v>
      </c>
      <c r="P53" s="26">
        <v>0</v>
      </c>
      <c r="Q53" s="25">
        <f t="shared" si="163"/>
        <v>0</v>
      </c>
      <c r="R53" s="26">
        <v>0</v>
      </c>
      <c r="S53" s="26">
        <v>0</v>
      </c>
      <c r="T53" s="26">
        <v>0</v>
      </c>
      <c r="U53" s="25">
        <f t="shared" si="164"/>
        <v>0</v>
      </c>
      <c r="V53" s="26">
        <v>0</v>
      </c>
      <c r="W53" s="26">
        <v>0</v>
      </c>
      <c r="X53" s="26">
        <v>0</v>
      </c>
      <c r="Y53" s="25">
        <f t="shared" si="165"/>
        <v>0</v>
      </c>
      <c r="Z53" s="26">
        <v>0</v>
      </c>
      <c r="AA53" s="26">
        <v>0</v>
      </c>
      <c r="AB53" s="26">
        <v>0</v>
      </c>
      <c r="AC53" s="25">
        <f t="shared" si="166"/>
        <v>0</v>
      </c>
      <c r="AD53" s="26">
        <v>0</v>
      </c>
      <c r="AE53" s="26">
        <v>0</v>
      </c>
      <c r="AF53" s="26">
        <v>0</v>
      </c>
      <c r="AG53" s="25">
        <f t="shared" si="167"/>
        <v>0</v>
      </c>
      <c r="AH53" s="26">
        <v>0</v>
      </c>
      <c r="AI53" s="26">
        <v>0</v>
      </c>
      <c r="AJ53" s="26">
        <v>0</v>
      </c>
      <c r="AK53" s="25">
        <f t="shared" si="168"/>
        <v>0</v>
      </c>
      <c r="AL53" s="26">
        <v>0</v>
      </c>
      <c r="AM53" s="26">
        <v>0</v>
      </c>
      <c r="AN53" s="26">
        <v>0</v>
      </c>
      <c r="AO53" s="25">
        <f t="shared" si="169"/>
        <v>0</v>
      </c>
      <c r="AP53" s="26">
        <v>0</v>
      </c>
      <c r="AQ53" s="26">
        <v>0</v>
      </c>
      <c r="AR53" s="26">
        <v>0</v>
      </c>
    </row>
    <row r="54" spans="1:45" ht="62.25" customHeight="1" outlineLevel="3" x14ac:dyDescent="0.25">
      <c r="A54" s="135" t="s">
        <v>293</v>
      </c>
      <c r="B54" s="125" t="s">
        <v>248</v>
      </c>
      <c r="C54" s="112" t="s">
        <v>60</v>
      </c>
      <c r="D54" s="4" t="s">
        <v>212</v>
      </c>
      <c r="E54" s="12">
        <f t="shared" ref="E54" si="170">SUM(F54:H54)</f>
        <v>1050.7</v>
      </c>
      <c r="F54" s="13">
        <v>0</v>
      </c>
      <c r="G54" s="13">
        <f t="shared" ref="G54" si="171">K54+O54+S54+W54+AA54+AE54+AI54+AM54+AQ54</f>
        <v>1050.7</v>
      </c>
      <c r="H54" s="13">
        <v>0</v>
      </c>
      <c r="I54" s="25">
        <f t="shared" ref="I54" si="172">K54</f>
        <v>1050.7</v>
      </c>
      <c r="J54" s="26">
        <v>0</v>
      </c>
      <c r="K54" s="26">
        <f>2700-1649.3</f>
        <v>1050.7</v>
      </c>
      <c r="L54" s="26">
        <v>0</v>
      </c>
      <c r="M54" s="25">
        <f t="shared" ref="M54" si="173">O54</f>
        <v>0</v>
      </c>
      <c r="N54" s="26">
        <v>0</v>
      </c>
      <c r="O54" s="26">
        <v>0</v>
      </c>
      <c r="P54" s="26">
        <v>0</v>
      </c>
      <c r="Q54" s="25">
        <f t="shared" ref="Q54" si="174">S54</f>
        <v>0</v>
      </c>
      <c r="R54" s="26">
        <v>0</v>
      </c>
      <c r="S54" s="26">
        <v>0</v>
      </c>
      <c r="T54" s="26">
        <v>0</v>
      </c>
      <c r="U54" s="25">
        <f t="shared" ref="U54" si="175">W54</f>
        <v>0</v>
      </c>
      <c r="V54" s="26">
        <v>0</v>
      </c>
      <c r="W54" s="26">
        <v>0</v>
      </c>
      <c r="X54" s="26">
        <v>0</v>
      </c>
      <c r="Y54" s="25">
        <f t="shared" ref="Y54" si="176">AA54</f>
        <v>0</v>
      </c>
      <c r="Z54" s="26">
        <v>0</v>
      </c>
      <c r="AA54" s="26">
        <v>0</v>
      </c>
      <c r="AB54" s="26">
        <v>0</v>
      </c>
      <c r="AC54" s="25">
        <f t="shared" ref="AC54" si="177">AE54</f>
        <v>0</v>
      </c>
      <c r="AD54" s="26">
        <v>0</v>
      </c>
      <c r="AE54" s="26">
        <v>0</v>
      </c>
      <c r="AF54" s="26">
        <v>0</v>
      </c>
      <c r="AG54" s="25">
        <f t="shared" ref="AG54" si="178">AI54</f>
        <v>0</v>
      </c>
      <c r="AH54" s="26">
        <v>0</v>
      </c>
      <c r="AI54" s="26">
        <v>0</v>
      </c>
      <c r="AJ54" s="26">
        <v>0</v>
      </c>
      <c r="AK54" s="25">
        <f t="shared" ref="AK54" si="179">AM54</f>
        <v>0</v>
      </c>
      <c r="AL54" s="26">
        <v>0</v>
      </c>
      <c r="AM54" s="26">
        <v>0</v>
      </c>
      <c r="AN54" s="26">
        <v>0</v>
      </c>
      <c r="AO54" s="25">
        <f t="shared" ref="AO54" si="180">AQ54</f>
        <v>0</v>
      </c>
      <c r="AP54" s="26">
        <v>0</v>
      </c>
      <c r="AQ54" s="26">
        <v>0</v>
      </c>
      <c r="AR54" s="26">
        <v>0</v>
      </c>
    </row>
    <row r="55" spans="1:45" ht="90.75" customHeight="1" outlineLevel="3" x14ac:dyDescent="0.25">
      <c r="A55" s="135" t="s">
        <v>294</v>
      </c>
      <c r="B55" s="125" t="s">
        <v>256</v>
      </c>
      <c r="C55" s="112" t="s">
        <v>60</v>
      </c>
      <c r="D55" s="4" t="s">
        <v>212</v>
      </c>
      <c r="E55" s="12">
        <f t="shared" ref="E55" si="181">SUM(F55:H55)</f>
        <v>469.5</v>
      </c>
      <c r="F55" s="13">
        <v>0</v>
      </c>
      <c r="G55" s="13">
        <f t="shared" ref="G55" si="182">K55+O55+S55+W55+AA55+AE55+AI55+AM55+AQ55</f>
        <v>469.5</v>
      </c>
      <c r="H55" s="13">
        <v>0</v>
      </c>
      <c r="I55" s="25">
        <f t="shared" ref="I55" si="183">K55</f>
        <v>469.5</v>
      </c>
      <c r="J55" s="26">
        <v>0</v>
      </c>
      <c r="K55" s="26">
        <v>469.5</v>
      </c>
      <c r="L55" s="26">
        <v>0</v>
      </c>
      <c r="M55" s="25">
        <f t="shared" ref="M55" si="184">O55</f>
        <v>0</v>
      </c>
      <c r="N55" s="26">
        <v>0</v>
      </c>
      <c r="O55" s="26">
        <v>0</v>
      </c>
      <c r="P55" s="26">
        <v>0</v>
      </c>
      <c r="Q55" s="25">
        <f t="shared" ref="Q55" si="185">S55</f>
        <v>0</v>
      </c>
      <c r="R55" s="26">
        <v>0</v>
      </c>
      <c r="S55" s="26">
        <v>0</v>
      </c>
      <c r="T55" s="26">
        <v>0</v>
      </c>
      <c r="U55" s="25">
        <f t="shared" ref="U55" si="186">W55</f>
        <v>0</v>
      </c>
      <c r="V55" s="26">
        <v>0</v>
      </c>
      <c r="W55" s="26">
        <v>0</v>
      </c>
      <c r="X55" s="26">
        <v>0</v>
      </c>
      <c r="Y55" s="25">
        <f t="shared" ref="Y55" si="187">AA55</f>
        <v>0</v>
      </c>
      <c r="Z55" s="26">
        <v>0</v>
      </c>
      <c r="AA55" s="26">
        <v>0</v>
      </c>
      <c r="AB55" s="26">
        <v>0</v>
      </c>
      <c r="AC55" s="25">
        <f t="shared" ref="AC55" si="188">AE55</f>
        <v>0</v>
      </c>
      <c r="AD55" s="26">
        <v>0</v>
      </c>
      <c r="AE55" s="26">
        <v>0</v>
      </c>
      <c r="AF55" s="26">
        <v>0</v>
      </c>
      <c r="AG55" s="25">
        <f t="shared" ref="AG55" si="189">AI55</f>
        <v>0</v>
      </c>
      <c r="AH55" s="26">
        <v>0</v>
      </c>
      <c r="AI55" s="26">
        <v>0</v>
      </c>
      <c r="AJ55" s="26">
        <v>0</v>
      </c>
      <c r="AK55" s="25">
        <f t="shared" ref="AK55" si="190">AM55</f>
        <v>0</v>
      </c>
      <c r="AL55" s="26">
        <v>0</v>
      </c>
      <c r="AM55" s="26">
        <v>0</v>
      </c>
      <c r="AN55" s="26">
        <v>0</v>
      </c>
      <c r="AO55" s="25">
        <f t="shared" ref="AO55" si="191">AQ55</f>
        <v>0</v>
      </c>
      <c r="AP55" s="26">
        <v>0</v>
      </c>
      <c r="AQ55" s="26">
        <v>0</v>
      </c>
      <c r="AR55" s="26">
        <v>0</v>
      </c>
    </row>
    <row r="56" spans="1:45" ht="72" customHeight="1" outlineLevel="3" x14ac:dyDescent="0.25">
      <c r="A56" s="135" t="s">
        <v>295</v>
      </c>
      <c r="B56" s="125" t="s">
        <v>261</v>
      </c>
      <c r="C56" s="112" t="s">
        <v>60</v>
      </c>
      <c r="D56" s="4" t="s">
        <v>212</v>
      </c>
      <c r="E56" s="12">
        <f t="shared" ref="E56" si="192">SUM(F56:H56)</f>
        <v>458.5</v>
      </c>
      <c r="F56" s="13">
        <v>0</v>
      </c>
      <c r="G56" s="13">
        <f t="shared" ref="G56" si="193">K56+O56+S56+W56+AA56+AE56+AI56+AM56+AQ56</f>
        <v>458.5</v>
      </c>
      <c r="H56" s="13">
        <v>0</v>
      </c>
      <c r="I56" s="25">
        <f t="shared" ref="I56" si="194">K56</f>
        <v>458.5</v>
      </c>
      <c r="J56" s="26">
        <v>0</v>
      </c>
      <c r="K56" s="26">
        <v>458.5</v>
      </c>
      <c r="L56" s="26">
        <v>0</v>
      </c>
      <c r="M56" s="25">
        <f t="shared" ref="M56" si="195">O56</f>
        <v>0</v>
      </c>
      <c r="N56" s="26">
        <v>0</v>
      </c>
      <c r="O56" s="26">
        <v>0</v>
      </c>
      <c r="P56" s="26">
        <v>0</v>
      </c>
      <c r="Q56" s="25">
        <f t="shared" ref="Q56" si="196">S56</f>
        <v>0</v>
      </c>
      <c r="R56" s="26">
        <v>0</v>
      </c>
      <c r="S56" s="26">
        <v>0</v>
      </c>
      <c r="T56" s="26">
        <v>0</v>
      </c>
      <c r="U56" s="25">
        <f t="shared" ref="U56" si="197">W56</f>
        <v>0</v>
      </c>
      <c r="V56" s="26">
        <v>0</v>
      </c>
      <c r="W56" s="26">
        <v>0</v>
      </c>
      <c r="X56" s="26">
        <v>0</v>
      </c>
      <c r="Y56" s="25">
        <f t="shared" ref="Y56" si="198">AA56</f>
        <v>0</v>
      </c>
      <c r="Z56" s="26">
        <v>0</v>
      </c>
      <c r="AA56" s="26">
        <v>0</v>
      </c>
      <c r="AB56" s="26">
        <v>0</v>
      </c>
      <c r="AC56" s="25">
        <f t="shared" ref="AC56" si="199">AE56</f>
        <v>0</v>
      </c>
      <c r="AD56" s="26">
        <v>0</v>
      </c>
      <c r="AE56" s="26">
        <v>0</v>
      </c>
      <c r="AF56" s="26">
        <v>0</v>
      </c>
      <c r="AG56" s="25">
        <f t="shared" ref="AG56" si="200">AI56</f>
        <v>0</v>
      </c>
      <c r="AH56" s="26">
        <v>0</v>
      </c>
      <c r="AI56" s="26">
        <v>0</v>
      </c>
      <c r="AJ56" s="26">
        <v>0</v>
      </c>
      <c r="AK56" s="25">
        <f t="shared" ref="AK56" si="201">AM56</f>
        <v>0</v>
      </c>
      <c r="AL56" s="26">
        <v>0</v>
      </c>
      <c r="AM56" s="26">
        <v>0</v>
      </c>
      <c r="AN56" s="26">
        <v>0</v>
      </c>
      <c r="AO56" s="25">
        <f t="shared" ref="AO56" si="202">AQ56</f>
        <v>0</v>
      </c>
      <c r="AP56" s="26">
        <v>0</v>
      </c>
      <c r="AQ56" s="26">
        <v>0</v>
      </c>
      <c r="AR56" s="26">
        <v>0</v>
      </c>
    </row>
    <row r="57" spans="1:45" ht="58.5" customHeight="1" outlineLevel="3" x14ac:dyDescent="0.25">
      <c r="A57" s="135" t="s">
        <v>296</v>
      </c>
      <c r="B57" s="125" t="s">
        <v>263</v>
      </c>
      <c r="C57" s="112" t="s">
        <v>60</v>
      </c>
      <c r="D57" s="4" t="s">
        <v>212</v>
      </c>
      <c r="E57" s="12">
        <f t="shared" ref="E57" si="203">SUM(F57:H57)</f>
        <v>5785.7</v>
      </c>
      <c r="F57" s="13">
        <v>0</v>
      </c>
      <c r="G57" s="13">
        <f t="shared" ref="G57" si="204">K57+O57+S57+W57+AA57+AE57+AI57+AM57+AQ57</f>
        <v>5785.7</v>
      </c>
      <c r="H57" s="13">
        <v>0</v>
      </c>
      <c r="I57" s="25">
        <f t="shared" ref="I57" si="205">K57</f>
        <v>0</v>
      </c>
      <c r="J57" s="26">
        <v>0</v>
      </c>
      <c r="K57" s="26">
        <v>0</v>
      </c>
      <c r="L57" s="26">
        <v>0</v>
      </c>
      <c r="M57" s="25">
        <f t="shared" ref="M57:M58" si="206">O57</f>
        <v>5785.7</v>
      </c>
      <c r="N57" s="26">
        <v>0</v>
      </c>
      <c r="O57" s="26">
        <v>5785.7</v>
      </c>
      <c r="P57" s="26">
        <v>0</v>
      </c>
      <c r="Q57" s="25">
        <f t="shared" ref="Q57" si="207">S57</f>
        <v>0</v>
      </c>
      <c r="R57" s="26">
        <v>0</v>
      </c>
      <c r="S57" s="26">
        <v>0</v>
      </c>
      <c r="T57" s="26">
        <v>0</v>
      </c>
      <c r="U57" s="25">
        <f t="shared" ref="U57" si="208">W57</f>
        <v>0</v>
      </c>
      <c r="V57" s="26">
        <v>0</v>
      </c>
      <c r="W57" s="26">
        <v>0</v>
      </c>
      <c r="X57" s="26">
        <v>0</v>
      </c>
      <c r="Y57" s="25">
        <f t="shared" ref="Y57" si="209">AA57</f>
        <v>0</v>
      </c>
      <c r="Z57" s="26">
        <v>0</v>
      </c>
      <c r="AA57" s="26">
        <v>0</v>
      </c>
      <c r="AB57" s="26">
        <v>0</v>
      </c>
      <c r="AC57" s="25">
        <f t="shared" ref="AC57" si="210">AE57</f>
        <v>0</v>
      </c>
      <c r="AD57" s="26">
        <v>0</v>
      </c>
      <c r="AE57" s="26">
        <v>0</v>
      </c>
      <c r="AF57" s="26">
        <v>0</v>
      </c>
      <c r="AG57" s="25">
        <f t="shared" ref="AG57" si="211">AI57</f>
        <v>0</v>
      </c>
      <c r="AH57" s="26">
        <v>0</v>
      </c>
      <c r="AI57" s="26">
        <v>0</v>
      </c>
      <c r="AJ57" s="26">
        <v>0</v>
      </c>
      <c r="AK57" s="25">
        <f t="shared" ref="AK57" si="212">AM57</f>
        <v>0</v>
      </c>
      <c r="AL57" s="26">
        <v>0</v>
      </c>
      <c r="AM57" s="26">
        <v>0</v>
      </c>
      <c r="AN57" s="26">
        <v>0</v>
      </c>
      <c r="AO57" s="25">
        <f t="shared" ref="AO57" si="213">AQ57</f>
        <v>0</v>
      </c>
      <c r="AP57" s="26">
        <v>0</v>
      </c>
      <c r="AQ57" s="26">
        <v>0</v>
      </c>
      <c r="AR57" s="26">
        <v>0</v>
      </c>
    </row>
    <row r="58" spans="1:45" ht="67.5" customHeight="1" outlineLevel="3" x14ac:dyDescent="0.25">
      <c r="A58" s="135" t="s">
        <v>303</v>
      </c>
      <c r="B58" s="136" t="s">
        <v>302</v>
      </c>
      <c r="C58" s="112" t="s">
        <v>60</v>
      </c>
      <c r="D58" s="4" t="s">
        <v>212</v>
      </c>
      <c r="E58" s="12">
        <f t="shared" ref="E58" si="214">SUM(F58:H58)</f>
        <v>269.7</v>
      </c>
      <c r="F58" s="13">
        <v>0</v>
      </c>
      <c r="G58" s="13">
        <f t="shared" ref="G58" si="215">K58+O58+S58+W58+AA58+AE58+AI58+AM58+AQ58</f>
        <v>269.7</v>
      </c>
      <c r="H58" s="13">
        <v>0</v>
      </c>
      <c r="I58" s="25">
        <f t="shared" ref="I58" si="216">K58</f>
        <v>0</v>
      </c>
      <c r="J58" s="26">
        <v>0</v>
      </c>
      <c r="K58" s="26">
        <v>0</v>
      </c>
      <c r="L58" s="26">
        <v>0</v>
      </c>
      <c r="M58" s="25">
        <f t="shared" si="206"/>
        <v>269.7</v>
      </c>
      <c r="N58" s="26"/>
      <c r="O58" s="26">
        <v>269.7</v>
      </c>
      <c r="P58" s="26">
        <v>0</v>
      </c>
      <c r="Q58" s="25">
        <f t="shared" ref="Q58" si="217">S58</f>
        <v>0</v>
      </c>
      <c r="R58" s="26">
        <v>0</v>
      </c>
      <c r="S58" s="26">
        <v>0</v>
      </c>
      <c r="T58" s="26">
        <v>0</v>
      </c>
      <c r="U58" s="25">
        <f t="shared" ref="U58" si="218">W58</f>
        <v>0</v>
      </c>
      <c r="V58" s="26">
        <v>0</v>
      </c>
      <c r="W58" s="26">
        <v>0</v>
      </c>
      <c r="X58" s="26">
        <v>0</v>
      </c>
      <c r="Y58" s="25">
        <f t="shared" ref="Y58" si="219">AA58</f>
        <v>0</v>
      </c>
      <c r="Z58" s="26">
        <v>0</v>
      </c>
      <c r="AA58" s="26">
        <v>0</v>
      </c>
      <c r="AB58" s="26">
        <v>0</v>
      </c>
      <c r="AC58" s="25">
        <f t="shared" ref="AC58" si="220">AE58</f>
        <v>0</v>
      </c>
      <c r="AD58" s="26">
        <v>0</v>
      </c>
      <c r="AE58" s="26">
        <v>0</v>
      </c>
      <c r="AF58" s="26">
        <v>0</v>
      </c>
      <c r="AG58" s="25">
        <f t="shared" ref="AG58" si="221">AI58</f>
        <v>0</v>
      </c>
      <c r="AH58" s="26">
        <v>0</v>
      </c>
      <c r="AI58" s="26">
        <v>0</v>
      </c>
      <c r="AJ58" s="26">
        <v>0</v>
      </c>
      <c r="AK58" s="25">
        <f t="shared" ref="AK58" si="222">AM58</f>
        <v>0</v>
      </c>
      <c r="AL58" s="26">
        <v>0</v>
      </c>
      <c r="AM58" s="26">
        <v>0</v>
      </c>
      <c r="AN58" s="26">
        <v>0</v>
      </c>
      <c r="AO58" s="25">
        <f t="shared" ref="AO58" si="223">AQ58</f>
        <v>0</v>
      </c>
      <c r="AP58" s="26">
        <v>0</v>
      </c>
      <c r="AQ58" s="26">
        <v>0</v>
      </c>
      <c r="AR58" s="26">
        <v>0</v>
      </c>
    </row>
    <row r="59" spans="1:45" s="18" customFormat="1" ht="30.75" customHeight="1" outlineLevel="3" x14ac:dyDescent="0.25">
      <c r="A59" s="110" t="s">
        <v>213</v>
      </c>
      <c r="B59" s="145" t="s">
        <v>214</v>
      </c>
      <c r="C59" s="146"/>
      <c r="D59" s="147"/>
      <c r="E59" s="12">
        <f>SUM(E60:E63)</f>
        <v>3091</v>
      </c>
      <c r="F59" s="12">
        <f t="shared" ref="F59:AR59" si="224">SUM(F60:F63)</f>
        <v>0</v>
      </c>
      <c r="G59" s="12">
        <f t="shared" si="224"/>
        <v>3091</v>
      </c>
      <c r="H59" s="12">
        <f t="shared" si="224"/>
        <v>0</v>
      </c>
      <c r="I59" s="12">
        <f t="shared" si="224"/>
        <v>791</v>
      </c>
      <c r="J59" s="12">
        <f t="shared" si="224"/>
        <v>0</v>
      </c>
      <c r="K59" s="12">
        <f t="shared" si="224"/>
        <v>791</v>
      </c>
      <c r="L59" s="12">
        <f t="shared" si="224"/>
        <v>0</v>
      </c>
      <c r="M59" s="12">
        <f t="shared" si="224"/>
        <v>2300</v>
      </c>
      <c r="N59" s="12">
        <f t="shared" si="224"/>
        <v>0</v>
      </c>
      <c r="O59" s="12">
        <f t="shared" si="224"/>
        <v>2300</v>
      </c>
      <c r="P59" s="12">
        <f t="shared" si="224"/>
        <v>0</v>
      </c>
      <c r="Q59" s="12">
        <f t="shared" si="224"/>
        <v>0</v>
      </c>
      <c r="R59" s="12">
        <f t="shared" si="224"/>
        <v>0</v>
      </c>
      <c r="S59" s="12">
        <f t="shared" si="224"/>
        <v>0</v>
      </c>
      <c r="T59" s="12">
        <f t="shared" si="224"/>
        <v>0</v>
      </c>
      <c r="U59" s="12">
        <f t="shared" si="224"/>
        <v>0</v>
      </c>
      <c r="V59" s="12">
        <f t="shared" si="224"/>
        <v>0</v>
      </c>
      <c r="W59" s="12">
        <f t="shared" si="224"/>
        <v>0</v>
      </c>
      <c r="X59" s="12">
        <f t="shared" si="224"/>
        <v>0</v>
      </c>
      <c r="Y59" s="12">
        <f t="shared" si="224"/>
        <v>0</v>
      </c>
      <c r="Z59" s="12">
        <f t="shared" si="224"/>
        <v>0</v>
      </c>
      <c r="AA59" s="12">
        <f t="shared" si="224"/>
        <v>0</v>
      </c>
      <c r="AB59" s="12">
        <f t="shared" si="224"/>
        <v>0</v>
      </c>
      <c r="AC59" s="12">
        <f t="shared" si="224"/>
        <v>0</v>
      </c>
      <c r="AD59" s="12">
        <f t="shared" si="224"/>
        <v>0</v>
      </c>
      <c r="AE59" s="12">
        <f t="shared" si="224"/>
        <v>0</v>
      </c>
      <c r="AF59" s="12">
        <f t="shared" si="224"/>
        <v>0</v>
      </c>
      <c r="AG59" s="12">
        <f t="shared" si="224"/>
        <v>0</v>
      </c>
      <c r="AH59" s="12">
        <f t="shared" si="224"/>
        <v>0</v>
      </c>
      <c r="AI59" s="12">
        <f t="shared" si="224"/>
        <v>0</v>
      </c>
      <c r="AJ59" s="12">
        <f t="shared" si="224"/>
        <v>0</v>
      </c>
      <c r="AK59" s="12">
        <f t="shared" si="224"/>
        <v>0</v>
      </c>
      <c r="AL59" s="12">
        <f t="shared" si="224"/>
        <v>0</v>
      </c>
      <c r="AM59" s="12">
        <f t="shared" si="224"/>
        <v>0</v>
      </c>
      <c r="AN59" s="12">
        <f t="shared" si="224"/>
        <v>0</v>
      </c>
      <c r="AO59" s="12">
        <f t="shared" si="224"/>
        <v>0</v>
      </c>
      <c r="AP59" s="12">
        <f t="shared" si="224"/>
        <v>0</v>
      </c>
      <c r="AQ59" s="12">
        <f t="shared" si="224"/>
        <v>0</v>
      </c>
      <c r="AR59" s="12">
        <f t="shared" si="224"/>
        <v>0</v>
      </c>
      <c r="AS59" s="111"/>
    </row>
    <row r="60" spans="1:45" ht="51" customHeight="1" outlineLevel="3" x14ac:dyDescent="0.25">
      <c r="A60" s="135" t="s">
        <v>297</v>
      </c>
      <c r="B60" s="85" t="s">
        <v>215</v>
      </c>
      <c r="C60" s="4" t="s">
        <v>60</v>
      </c>
      <c r="D60" s="4" t="s">
        <v>60</v>
      </c>
      <c r="E60" s="12">
        <f t="shared" ref="E60" si="225">SUM(F60:H60)</f>
        <v>193.29999999999995</v>
      </c>
      <c r="F60" s="13">
        <v>0</v>
      </c>
      <c r="G60" s="13">
        <f t="shared" ref="G60" si="226">K60+O60+S60+W60+AA60+AE60+AI60+AM60+AQ60</f>
        <v>193.29999999999995</v>
      </c>
      <c r="H60" s="13">
        <v>0</v>
      </c>
      <c r="I60" s="25">
        <f>K60</f>
        <v>193.29999999999995</v>
      </c>
      <c r="J60" s="26">
        <v>0</v>
      </c>
      <c r="K60" s="26">
        <f>1350.8-1157.5</f>
        <v>193.29999999999995</v>
      </c>
      <c r="L60" s="26">
        <v>0</v>
      </c>
      <c r="M60" s="25">
        <f>O60</f>
        <v>0</v>
      </c>
      <c r="N60" s="26">
        <v>0</v>
      </c>
      <c r="O60" s="26">
        <v>0</v>
      </c>
      <c r="P60" s="26">
        <v>0</v>
      </c>
      <c r="Q60" s="25">
        <f>S60</f>
        <v>0</v>
      </c>
      <c r="R60" s="26">
        <v>0</v>
      </c>
      <c r="S60" s="26">
        <v>0</v>
      </c>
      <c r="T60" s="26">
        <v>0</v>
      </c>
      <c r="U60" s="25">
        <f>W60</f>
        <v>0</v>
      </c>
      <c r="V60" s="26">
        <v>0</v>
      </c>
      <c r="W60" s="26">
        <v>0</v>
      </c>
      <c r="X60" s="26">
        <v>0</v>
      </c>
      <c r="Y60" s="25">
        <f>AA60</f>
        <v>0</v>
      </c>
      <c r="Z60" s="26">
        <v>0</v>
      </c>
      <c r="AA60" s="26">
        <v>0</v>
      </c>
      <c r="AB60" s="26">
        <v>0</v>
      </c>
      <c r="AC60" s="25">
        <f>AE60</f>
        <v>0</v>
      </c>
      <c r="AD60" s="26">
        <v>0</v>
      </c>
      <c r="AE60" s="26">
        <v>0</v>
      </c>
      <c r="AF60" s="26">
        <v>0</v>
      </c>
      <c r="AG60" s="25">
        <f>AI60</f>
        <v>0</v>
      </c>
      <c r="AH60" s="26">
        <v>0</v>
      </c>
      <c r="AI60" s="26">
        <v>0</v>
      </c>
      <c r="AJ60" s="26">
        <v>0</v>
      </c>
      <c r="AK60" s="25">
        <f>AM60</f>
        <v>0</v>
      </c>
      <c r="AL60" s="26">
        <v>0</v>
      </c>
      <c r="AM60" s="26">
        <v>0</v>
      </c>
      <c r="AN60" s="26">
        <v>0</v>
      </c>
      <c r="AO60" s="25">
        <f>AQ60</f>
        <v>0</v>
      </c>
      <c r="AP60" s="26">
        <v>0</v>
      </c>
      <c r="AQ60" s="26">
        <v>0</v>
      </c>
      <c r="AR60" s="26">
        <v>0</v>
      </c>
    </row>
    <row r="61" spans="1:45" ht="69.75" customHeight="1" outlineLevel="3" x14ac:dyDescent="0.25">
      <c r="A61" s="135" t="s">
        <v>298</v>
      </c>
      <c r="B61" s="85" t="s">
        <v>250</v>
      </c>
      <c r="C61" s="4" t="s">
        <v>60</v>
      </c>
      <c r="D61" s="4" t="s">
        <v>226</v>
      </c>
      <c r="E61" s="12">
        <f t="shared" ref="E61" si="227">SUM(F61:H61)</f>
        <v>190</v>
      </c>
      <c r="F61" s="13">
        <v>0</v>
      </c>
      <c r="G61" s="13">
        <f t="shared" ref="G61" si="228">K61+O61+S61+W61+AA61+AE61+AI61+AM61+AQ61</f>
        <v>190</v>
      </c>
      <c r="H61" s="13">
        <v>0</v>
      </c>
      <c r="I61" s="25">
        <f>K61</f>
        <v>190</v>
      </c>
      <c r="J61" s="26">
        <v>0</v>
      </c>
      <c r="K61" s="26">
        <v>190</v>
      </c>
      <c r="L61" s="26">
        <v>0</v>
      </c>
      <c r="M61" s="25">
        <f>O61</f>
        <v>0</v>
      </c>
      <c r="N61" s="26">
        <v>0</v>
      </c>
      <c r="O61" s="26">
        <v>0</v>
      </c>
      <c r="P61" s="26">
        <v>0</v>
      </c>
      <c r="Q61" s="25">
        <f>S61</f>
        <v>0</v>
      </c>
      <c r="R61" s="26">
        <v>0</v>
      </c>
      <c r="S61" s="26">
        <v>0</v>
      </c>
      <c r="T61" s="26">
        <v>0</v>
      </c>
      <c r="U61" s="25">
        <f>W61</f>
        <v>0</v>
      </c>
      <c r="V61" s="26">
        <v>0</v>
      </c>
      <c r="W61" s="26">
        <v>0</v>
      </c>
      <c r="X61" s="26">
        <v>0</v>
      </c>
      <c r="Y61" s="25">
        <f>AA61</f>
        <v>0</v>
      </c>
      <c r="Z61" s="26">
        <v>0</v>
      </c>
      <c r="AA61" s="26">
        <v>0</v>
      </c>
      <c r="AB61" s="26">
        <v>0</v>
      </c>
      <c r="AC61" s="25">
        <f>AE61</f>
        <v>0</v>
      </c>
      <c r="AD61" s="26">
        <v>0</v>
      </c>
      <c r="AE61" s="26">
        <v>0</v>
      </c>
      <c r="AF61" s="26">
        <v>0</v>
      </c>
      <c r="AG61" s="25">
        <f>AI61</f>
        <v>0</v>
      </c>
      <c r="AH61" s="26">
        <v>0</v>
      </c>
      <c r="AI61" s="26">
        <v>0</v>
      </c>
      <c r="AJ61" s="26">
        <v>0</v>
      </c>
      <c r="AK61" s="25">
        <f>AM61</f>
        <v>0</v>
      </c>
      <c r="AL61" s="26">
        <v>0</v>
      </c>
      <c r="AM61" s="26">
        <v>0</v>
      </c>
      <c r="AN61" s="26">
        <v>0</v>
      </c>
      <c r="AO61" s="25">
        <f>AQ61</f>
        <v>0</v>
      </c>
      <c r="AP61" s="26">
        <v>0</v>
      </c>
      <c r="AQ61" s="26">
        <v>0</v>
      </c>
      <c r="AR61" s="26">
        <v>0</v>
      </c>
    </row>
    <row r="62" spans="1:45" ht="65.25" customHeight="1" outlineLevel="3" x14ac:dyDescent="0.25">
      <c r="A62" s="135" t="s">
        <v>299</v>
      </c>
      <c r="B62" s="85" t="s">
        <v>262</v>
      </c>
      <c r="C62" s="4" t="s">
        <v>60</v>
      </c>
      <c r="D62" s="4" t="s">
        <v>212</v>
      </c>
      <c r="E62" s="12">
        <f t="shared" ref="E62" si="229">SUM(F62:H62)</f>
        <v>407.7</v>
      </c>
      <c r="F62" s="13">
        <v>0</v>
      </c>
      <c r="G62" s="13">
        <f t="shared" ref="G62" si="230">K62+O62+S62+W62+AA62+AE62+AI62+AM62+AQ62</f>
        <v>407.7</v>
      </c>
      <c r="H62" s="13">
        <v>0</v>
      </c>
      <c r="I62" s="25">
        <f>K62</f>
        <v>407.7</v>
      </c>
      <c r="J62" s="26">
        <v>0</v>
      </c>
      <c r="K62" s="26">
        <v>407.7</v>
      </c>
      <c r="L62" s="26">
        <v>0</v>
      </c>
      <c r="M62" s="25">
        <f>O62</f>
        <v>0</v>
      </c>
      <c r="N62" s="26">
        <v>0</v>
      </c>
      <c r="O62" s="26">
        <v>0</v>
      </c>
      <c r="P62" s="26">
        <v>0</v>
      </c>
      <c r="Q62" s="25">
        <f>S62</f>
        <v>0</v>
      </c>
      <c r="R62" s="26">
        <v>0</v>
      </c>
      <c r="S62" s="26">
        <v>0</v>
      </c>
      <c r="T62" s="26">
        <v>0</v>
      </c>
      <c r="U62" s="25">
        <f>W62</f>
        <v>0</v>
      </c>
      <c r="V62" s="26">
        <v>0</v>
      </c>
      <c r="W62" s="26">
        <v>0</v>
      </c>
      <c r="X62" s="26">
        <v>0</v>
      </c>
      <c r="Y62" s="25">
        <f>AA62</f>
        <v>0</v>
      </c>
      <c r="Z62" s="26">
        <v>0</v>
      </c>
      <c r="AA62" s="26">
        <v>0</v>
      </c>
      <c r="AB62" s="26">
        <v>0</v>
      </c>
      <c r="AC62" s="25">
        <f>AE62</f>
        <v>0</v>
      </c>
      <c r="AD62" s="26">
        <v>0</v>
      </c>
      <c r="AE62" s="26">
        <v>0</v>
      </c>
      <c r="AF62" s="26">
        <v>0</v>
      </c>
      <c r="AG62" s="25">
        <f>AI62</f>
        <v>0</v>
      </c>
      <c r="AH62" s="26">
        <v>0</v>
      </c>
      <c r="AI62" s="26">
        <v>0</v>
      </c>
      <c r="AJ62" s="26">
        <v>0</v>
      </c>
      <c r="AK62" s="25">
        <f>AM62</f>
        <v>0</v>
      </c>
      <c r="AL62" s="26">
        <v>0</v>
      </c>
      <c r="AM62" s="26">
        <v>0</v>
      </c>
      <c r="AN62" s="26">
        <v>0</v>
      </c>
      <c r="AO62" s="25">
        <f>AQ62</f>
        <v>0</v>
      </c>
      <c r="AP62" s="26">
        <v>0</v>
      </c>
      <c r="AQ62" s="26">
        <v>0</v>
      </c>
      <c r="AR62" s="26">
        <v>0</v>
      </c>
    </row>
    <row r="63" spans="1:45" ht="88.5" customHeight="1" outlineLevel="3" x14ac:dyDescent="0.25">
      <c r="A63" s="135" t="s">
        <v>300</v>
      </c>
      <c r="B63" s="85" t="s">
        <v>301</v>
      </c>
      <c r="C63" s="4" t="s">
        <v>60</v>
      </c>
      <c r="D63" s="4" t="s">
        <v>212</v>
      </c>
      <c r="E63" s="12">
        <f t="shared" ref="E63" si="231">SUM(F63:H63)</f>
        <v>2300</v>
      </c>
      <c r="F63" s="13">
        <v>0</v>
      </c>
      <c r="G63" s="13">
        <f t="shared" ref="G63" si="232">K63+O63+S63+W63+AA63+AE63+AI63+AM63+AQ63</f>
        <v>2300</v>
      </c>
      <c r="H63" s="13">
        <v>0</v>
      </c>
      <c r="I63" s="25">
        <f>K63</f>
        <v>0</v>
      </c>
      <c r="J63" s="26">
        <v>0</v>
      </c>
      <c r="K63" s="26">
        <v>0</v>
      </c>
      <c r="L63" s="26">
        <v>0</v>
      </c>
      <c r="M63" s="25">
        <f>O63</f>
        <v>2300</v>
      </c>
      <c r="N63" s="26">
        <v>0</v>
      </c>
      <c r="O63" s="26">
        <v>2300</v>
      </c>
      <c r="P63" s="26">
        <v>0</v>
      </c>
      <c r="Q63" s="25">
        <f>S63</f>
        <v>0</v>
      </c>
      <c r="R63" s="26">
        <v>0</v>
      </c>
      <c r="S63" s="26">
        <v>0</v>
      </c>
      <c r="T63" s="26">
        <v>0</v>
      </c>
      <c r="U63" s="25">
        <f>W63</f>
        <v>0</v>
      </c>
      <c r="V63" s="26">
        <v>0</v>
      </c>
      <c r="W63" s="26">
        <v>0</v>
      </c>
      <c r="X63" s="26">
        <v>0</v>
      </c>
      <c r="Y63" s="25">
        <f>AA63</f>
        <v>0</v>
      </c>
      <c r="Z63" s="26">
        <v>0</v>
      </c>
      <c r="AA63" s="26">
        <v>0</v>
      </c>
      <c r="AB63" s="26">
        <v>0</v>
      </c>
      <c r="AC63" s="25">
        <f>AE63</f>
        <v>0</v>
      </c>
      <c r="AD63" s="26">
        <v>0</v>
      </c>
      <c r="AE63" s="26">
        <v>0</v>
      </c>
      <c r="AF63" s="26">
        <v>0</v>
      </c>
      <c r="AG63" s="25">
        <f>AI63</f>
        <v>0</v>
      </c>
      <c r="AH63" s="26">
        <v>0</v>
      </c>
      <c r="AI63" s="26">
        <v>0</v>
      </c>
      <c r="AJ63" s="26">
        <v>0</v>
      </c>
      <c r="AK63" s="25">
        <f>AM63</f>
        <v>0</v>
      </c>
      <c r="AL63" s="26">
        <v>0</v>
      </c>
      <c r="AM63" s="26">
        <v>0</v>
      </c>
      <c r="AN63" s="26">
        <v>0</v>
      </c>
      <c r="AO63" s="25">
        <f>AQ63</f>
        <v>0</v>
      </c>
      <c r="AP63" s="26">
        <v>0</v>
      </c>
      <c r="AQ63" s="26">
        <v>0</v>
      </c>
      <c r="AR63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Y5:AB5"/>
    <mergeCell ref="E4:H4"/>
    <mergeCell ref="B44:D44"/>
    <mergeCell ref="B59:D59"/>
    <mergeCell ref="U5:X5"/>
    <mergeCell ref="A2:AE2"/>
    <mergeCell ref="AM1:AQ1"/>
    <mergeCell ref="B16:D16"/>
    <mergeCell ref="B17:D17"/>
    <mergeCell ref="B10:D10"/>
    <mergeCell ref="B9:D9"/>
    <mergeCell ref="I5:L5"/>
    <mergeCell ref="Q5:T5"/>
    <mergeCell ref="M5:P5"/>
    <mergeCell ref="AO5:AR5"/>
    <mergeCell ref="AK5:AN5"/>
    <mergeCell ref="AG5:AJ5"/>
    <mergeCell ref="AC5:AF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2" fitToWidth="3" orientation="landscape" r:id="rId1"/>
  <rowBreaks count="1" manualBreakCount="1">
    <brk id="34" max="43" man="1"/>
  </rowBreaks>
  <colBreaks count="1" manualBreakCount="1">
    <brk id="20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84" t="s">
        <v>78</v>
      </c>
      <c r="P1" s="184"/>
      <c r="Q1" s="184"/>
      <c r="R1" s="184"/>
      <c r="S1" s="184"/>
      <c r="T1" s="184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60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60"/>
      <c r="C7" s="51" t="s">
        <v>60</v>
      </c>
      <c r="D7" s="160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60"/>
      <c r="C8" s="51" t="s">
        <v>6</v>
      </c>
      <c r="D8" s="160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60"/>
      <c r="C9" s="51" t="s">
        <v>62</v>
      </c>
      <c r="D9" s="160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60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60"/>
      <c r="C11" s="51" t="s">
        <v>60</v>
      </c>
      <c r="D11" s="160" t="s">
        <v>96</v>
      </c>
      <c r="E11" s="160" t="s">
        <v>97</v>
      </c>
      <c r="F11" s="166" t="s">
        <v>93</v>
      </c>
      <c r="G11" s="166">
        <f>(M11+M12+M13+M14)/M10*100</f>
        <v>100</v>
      </c>
      <c r="H11" s="170">
        <v>100</v>
      </c>
      <c r="I11" s="170">
        <v>100</v>
      </c>
      <c r="J11" s="57"/>
      <c r="K11" s="170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60"/>
      <c r="C12" s="51" t="s">
        <v>6</v>
      </c>
      <c r="D12" s="160"/>
      <c r="E12" s="160"/>
      <c r="F12" s="166"/>
      <c r="G12" s="166"/>
      <c r="H12" s="185"/>
      <c r="I12" s="185"/>
      <c r="J12" s="58"/>
      <c r="K12" s="185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60"/>
      <c r="C13" s="51" t="s">
        <v>62</v>
      </c>
      <c r="D13" s="160"/>
      <c r="E13" s="160"/>
      <c r="F13" s="166"/>
      <c r="G13" s="166"/>
      <c r="H13" s="185"/>
      <c r="I13" s="185"/>
      <c r="J13" s="58"/>
      <c r="K13" s="185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60"/>
      <c r="C14" s="51" t="s">
        <v>61</v>
      </c>
      <c r="D14" s="160"/>
      <c r="E14" s="160"/>
      <c r="F14" s="166"/>
      <c r="G14" s="166"/>
      <c r="H14" s="171"/>
      <c r="I14" s="171"/>
      <c r="J14" s="59"/>
      <c r="K14" s="171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60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60"/>
      <c r="C16" s="51" t="s">
        <v>60</v>
      </c>
      <c r="D16" s="163" t="s">
        <v>99</v>
      </c>
      <c r="E16" s="160" t="s">
        <v>100</v>
      </c>
      <c r="F16" s="160"/>
      <c r="G16" s="179">
        <f>M15/50*100</f>
        <v>30</v>
      </c>
      <c r="H16" s="179">
        <f>N15/43*100</f>
        <v>39.534883720930232</v>
      </c>
      <c r="I16" s="179">
        <f>O15/43*100</f>
        <v>34.883720930232556</v>
      </c>
      <c r="J16" s="60"/>
      <c r="K16" s="179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60" t="s">
        <v>101</v>
      </c>
      <c r="V16" s="160"/>
      <c r="W16" s="160"/>
      <c r="X16" s="160"/>
    </row>
    <row r="17" spans="1:25" ht="27" customHeight="1" outlineLevel="3" x14ac:dyDescent="0.25">
      <c r="A17" s="50" t="s">
        <v>40</v>
      </c>
      <c r="B17" s="160"/>
      <c r="C17" s="51" t="s">
        <v>6</v>
      </c>
      <c r="D17" s="164"/>
      <c r="E17" s="160"/>
      <c r="F17" s="166"/>
      <c r="G17" s="180"/>
      <c r="H17" s="180"/>
      <c r="I17" s="180"/>
      <c r="J17" s="61"/>
      <c r="K17" s="180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60"/>
      <c r="V17" s="160"/>
      <c r="W17" s="160"/>
      <c r="X17" s="160"/>
    </row>
    <row r="18" spans="1:25" ht="40.5" customHeight="1" outlineLevel="3" x14ac:dyDescent="0.25">
      <c r="A18" s="50" t="s">
        <v>41</v>
      </c>
      <c r="B18" s="160"/>
      <c r="C18" s="51" t="s">
        <v>62</v>
      </c>
      <c r="D18" s="164"/>
      <c r="E18" s="160"/>
      <c r="F18" s="166"/>
      <c r="G18" s="180"/>
      <c r="H18" s="180"/>
      <c r="I18" s="180"/>
      <c r="J18" s="61"/>
      <c r="K18" s="180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60"/>
      <c r="V18" s="160"/>
      <c r="W18" s="160"/>
      <c r="X18" s="160"/>
    </row>
    <row r="19" spans="1:25" ht="27.75" customHeight="1" outlineLevel="3" x14ac:dyDescent="0.25">
      <c r="A19" s="50" t="s">
        <v>42</v>
      </c>
      <c r="B19" s="160"/>
      <c r="C19" s="62" t="s">
        <v>61</v>
      </c>
      <c r="D19" s="164"/>
      <c r="E19" s="160"/>
      <c r="F19" s="166"/>
      <c r="G19" s="181"/>
      <c r="H19" s="181"/>
      <c r="I19" s="181"/>
      <c r="J19" s="63"/>
      <c r="K19" s="181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60"/>
      <c r="V19" s="160"/>
      <c r="W19" s="160"/>
      <c r="X19" s="160"/>
    </row>
    <row r="20" spans="1:25" ht="147.75" customHeight="1" outlineLevel="3" x14ac:dyDescent="0.25">
      <c r="A20" s="50"/>
      <c r="B20" s="160"/>
      <c r="C20" s="64"/>
      <c r="D20" s="165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82" t="s">
        <v>103</v>
      </c>
      <c r="V20" s="183"/>
      <c r="W20" s="183"/>
      <c r="X20" s="183"/>
    </row>
    <row r="21" spans="1:25" ht="22.5" customHeight="1" outlineLevel="3" x14ac:dyDescent="0.25">
      <c r="A21" s="50" t="s">
        <v>39</v>
      </c>
      <c r="B21" s="160"/>
      <c r="C21" s="51" t="s">
        <v>60</v>
      </c>
      <c r="D21" s="66"/>
      <c r="E21" s="160" t="s">
        <v>100</v>
      </c>
      <c r="F21" s="160"/>
      <c r="G21" s="179">
        <f>M20/50*100</f>
        <v>2</v>
      </c>
      <c r="H21" s="179">
        <f>N20/43*100</f>
        <v>2.3255813953488373</v>
      </c>
      <c r="I21" s="60"/>
      <c r="J21" s="60"/>
      <c r="K21" s="179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60" t="s">
        <v>101</v>
      </c>
      <c r="V21" s="160"/>
      <c r="W21" s="160"/>
      <c r="X21" s="160"/>
    </row>
    <row r="22" spans="1:25" ht="27" customHeight="1" outlineLevel="3" x14ac:dyDescent="0.25">
      <c r="A22" s="50" t="s">
        <v>40</v>
      </c>
      <c r="B22" s="160"/>
      <c r="C22" s="51" t="s">
        <v>6</v>
      </c>
      <c r="D22" s="66"/>
      <c r="E22" s="160"/>
      <c r="F22" s="166"/>
      <c r="G22" s="180"/>
      <c r="H22" s="180"/>
      <c r="I22" s="61"/>
      <c r="J22" s="61"/>
      <c r="K22" s="180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60"/>
      <c r="V22" s="160"/>
      <c r="W22" s="160"/>
      <c r="X22" s="160"/>
    </row>
    <row r="23" spans="1:25" ht="40.5" customHeight="1" outlineLevel="3" x14ac:dyDescent="0.25">
      <c r="A23" s="50" t="s">
        <v>41</v>
      </c>
      <c r="B23" s="160"/>
      <c r="C23" s="51" t="s">
        <v>62</v>
      </c>
      <c r="D23" s="66"/>
      <c r="E23" s="160"/>
      <c r="F23" s="166"/>
      <c r="G23" s="180"/>
      <c r="H23" s="180"/>
      <c r="I23" s="61"/>
      <c r="J23" s="61"/>
      <c r="K23" s="180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60"/>
      <c r="V23" s="160"/>
      <c r="W23" s="160"/>
      <c r="X23" s="160"/>
    </row>
    <row r="24" spans="1:25" ht="27.75" customHeight="1" outlineLevel="3" x14ac:dyDescent="0.25">
      <c r="A24" s="50" t="s">
        <v>42</v>
      </c>
      <c r="B24" s="160"/>
      <c r="C24" s="62" t="s">
        <v>61</v>
      </c>
      <c r="D24" s="66"/>
      <c r="E24" s="160"/>
      <c r="F24" s="166"/>
      <c r="G24" s="181"/>
      <c r="H24" s="181"/>
      <c r="I24" s="63"/>
      <c r="J24" s="63"/>
      <c r="K24" s="181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60"/>
      <c r="V24" s="160"/>
      <c r="W24" s="160"/>
      <c r="X24" s="160"/>
    </row>
    <row r="25" spans="1:25" s="67" customFormat="1" ht="47.25" customHeight="1" outlineLevel="2" x14ac:dyDescent="0.25">
      <c r="A25" s="44" t="s">
        <v>53</v>
      </c>
      <c r="B25" s="160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60"/>
      <c r="C26" s="68" t="s">
        <v>59</v>
      </c>
      <c r="D26" s="160" t="s">
        <v>105</v>
      </c>
      <c r="E26" s="178" t="s">
        <v>106</v>
      </c>
      <c r="F26" s="166" t="s">
        <v>93</v>
      </c>
      <c r="G26" s="166">
        <v>100</v>
      </c>
      <c r="H26" s="170">
        <v>100</v>
      </c>
      <c r="I26" s="57"/>
      <c r="J26" s="57"/>
      <c r="K26" s="170">
        <v>100</v>
      </c>
      <c r="L26" s="166"/>
      <c r="M26" s="166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60"/>
      <c r="C27" s="51" t="s">
        <v>54</v>
      </c>
      <c r="D27" s="160"/>
      <c r="E27" s="178"/>
      <c r="F27" s="166"/>
      <c r="G27" s="166"/>
      <c r="H27" s="171"/>
      <c r="I27" s="59"/>
      <c r="J27" s="59"/>
      <c r="K27" s="171"/>
      <c r="L27" s="166"/>
      <c r="M27" s="166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60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74" t="s">
        <v>110</v>
      </c>
      <c r="V28" s="175"/>
      <c r="W28" s="175"/>
      <c r="X28" s="175"/>
    </row>
    <row r="29" spans="1:25" s="46" customFormat="1" ht="47.25" customHeight="1" outlineLevel="1" x14ac:dyDescent="0.25">
      <c r="A29" s="69">
        <v>2</v>
      </c>
      <c r="B29" s="163" t="s">
        <v>111</v>
      </c>
      <c r="C29" s="70" t="s">
        <v>31</v>
      </c>
      <c r="D29" s="163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64"/>
      <c r="C30" s="72" t="s">
        <v>168</v>
      </c>
      <c r="D30" s="164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64"/>
      <c r="C31" s="72" t="s">
        <v>169</v>
      </c>
      <c r="D31" s="164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76" t="s">
        <v>177</v>
      </c>
      <c r="V31" s="177"/>
      <c r="W31" s="177"/>
      <c r="X31" s="177"/>
    </row>
    <row r="32" spans="1:25" s="71" customFormat="1" ht="60.75" thickBot="1" x14ac:dyDescent="0.3">
      <c r="B32" s="164"/>
      <c r="C32" s="72" t="s">
        <v>170</v>
      </c>
      <c r="D32" s="164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76" t="s">
        <v>175</v>
      </c>
      <c r="V32" s="177"/>
      <c r="W32" s="177"/>
      <c r="X32" s="177"/>
      <c r="Y32" s="71" t="s">
        <v>176</v>
      </c>
    </row>
    <row r="33" spans="1:27" ht="45" outlineLevel="3" x14ac:dyDescent="0.25">
      <c r="A33" s="50" t="s">
        <v>43</v>
      </c>
      <c r="B33" s="164"/>
      <c r="C33" s="51" t="s">
        <v>113</v>
      </c>
      <c r="D33" s="164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74" t="s">
        <v>116</v>
      </c>
      <c r="V33" s="175"/>
      <c r="W33" s="175"/>
      <c r="X33" s="175"/>
    </row>
    <row r="34" spans="1:27" ht="60" outlineLevel="3" x14ac:dyDescent="0.25">
      <c r="A34" s="50" t="s">
        <v>44</v>
      </c>
      <c r="B34" s="164"/>
      <c r="C34" s="51" t="s">
        <v>16</v>
      </c>
      <c r="D34" s="164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64"/>
      <c r="C35" s="51" t="s">
        <v>120</v>
      </c>
      <c r="D35" s="164"/>
      <c r="E35" s="163" t="s">
        <v>121</v>
      </c>
      <c r="F35" s="170" t="s">
        <v>122</v>
      </c>
      <c r="G35" s="170">
        <v>6</v>
      </c>
      <c r="H35" s="170">
        <v>1</v>
      </c>
      <c r="I35" s="57"/>
      <c r="J35" s="57"/>
      <c r="K35" s="170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72" t="s">
        <v>123</v>
      </c>
      <c r="V35" s="173"/>
      <c r="W35" s="173"/>
      <c r="X35" s="173"/>
      <c r="Y35" s="173" t="s">
        <v>180</v>
      </c>
      <c r="Z35" s="173"/>
      <c r="AA35" s="173"/>
    </row>
    <row r="36" spans="1:27" ht="60" outlineLevel="3" x14ac:dyDescent="0.25">
      <c r="A36" s="50"/>
      <c r="B36" s="165"/>
      <c r="C36" s="51" t="s">
        <v>124</v>
      </c>
      <c r="D36" s="165"/>
      <c r="E36" s="165"/>
      <c r="F36" s="171"/>
      <c r="G36" s="171"/>
      <c r="H36" s="171"/>
      <c r="I36" s="59"/>
      <c r="J36" s="59"/>
      <c r="K36" s="171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60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60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60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60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60"/>
      <c r="C41" s="167" t="s">
        <v>9</v>
      </c>
      <c r="D41" s="168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60"/>
      <c r="C42" s="167"/>
      <c r="D42" s="168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60"/>
      <c r="C43" s="14" t="s">
        <v>10</v>
      </c>
      <c r="D43" s="169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60"/>
      <c r="C44" s="167" t="s">
        <v>68</v>
      </c>
      <c r="D44" s="169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60"/>
      <c r="C45" s="167"/>
      <c r="D45" s="169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70" t="s">
        <v>50</v>
      </c>
      <c r="B46" s="160"/>
      <c r="C46" s="167" t="s">
        <v>69</v>
      </c>
      <c r="D46" s="169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71"/>
      <c r="B47" s="160"/>
      <c r="C47" s="167"/>
      <c r="D47" s="169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63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64"/>
      <c r="C49" s="14" t="s">
        <v>63</v>
      </c>
      <c r="D49" s="163" t="s">
        <v>145</v>
      </c>
      <c r="E49" s="160" t="s">
        <v>146</v>
      </c>
      <c r="F49" s="166" t="s">
        <v>147</v>
      </c>
      <c r="G49" s="166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64"/>
      <c r="C50" s="14" t="s">
        <v>64</v>
      </c>
      <c r="D50" s="164"/>
      <c r="E50" s="160"/>
      <c r="F50" s="166"/>
      <c r="G50" s="166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64"/>
      <c r="C51" s="14" t="s">
        <v>65</v>
      </c>
      <c r="D51" s="164"/>
      <c r="E51" s="160"/>
      <c r="F51" s="166"/>
      <c r="G51" s="166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64"/>
      <c r="C52" s="14" t="s">
        <v>66</v>
      </c>
      <c r="D52" s="164"/>
      <c r="E52" s="160"/>
      <c r="F52" s="166"/>
      <c r="G52" s="166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64"/>
      <c r="C53" s="14" t="s">
        <v>67</v>
      </c>
      <c r="D53" s="165"/>
      <c r="E53" s="160"/>
      <c r="F53" s="166"/>
      <c r="G53" s="166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64"/>
      <c r="C54" s="15" t="s">
        <v>148</v>
      </c>
      <c r="D54" s="163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64"/>
      <c r="C55" s="1" t="s">
        <v>149</v>
      </c>
      <c r="D55" s="164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65"/>
      <c r="C56" s="1" t="s">
        <v>152</v>
      </c>
      <c r="D56" s="165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60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61" t="s">
        <v>28</v>
      </c>
      <c r="B58" s="160"/>
      <c r="C58" s="162" t="s">
        <v>156</v>
      </c>
      <c r="D58" s="160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61"/>
      <c r="B59" s="160"/>
      <c r="C59" s="162"/>
      <c r="D59" s="160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60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60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2023-05-03T10:41:42Z</dcterms:modified>
</cp:coreProperties>
</file>