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1. МП Развитие энергетики с 2021 г\Изменения 2023 г\февраль 2023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L21" i="1"/>
  <c r="M21" i="1"/>
  <c r="N21" i="1"/>
  <c r="P21" i="1"/>
  <c r="U21" i="1"/>
  <c r="V21" i="1"/>
  <c r="W21" i="1"/>
  <c r="X21" i="1"/>
  <c r="Z21" i="1"/>
  <c r="AA21" i="1"/>
  <c r="AB21" i="1"/>
  <c r="AC21" i="1"/>
  <c r="AE21" i="1"/>
  <c r="AF21" i="1"/>
  <c r="AG21" i="1"/>
  <c r="AH21" i="1"/>
  <c r="AJ21" i="1"/>
  <c r="AK21" i="1"/>
  <c r="AL21" i="1"/>
  <c r="AM21" i="1"/>
  <c r="AO21" i="1"/>
  <c r="AP21" i="1"/>
  <c r="AQ21" i="1"/>
  <c r="AR21" i="1"/>
  <c r="AT21" i="1"/>
  <c r="AU21" i="1"/>
  <c r="AV21" i="1"/>
  <c r="AW21" i="1"/>
  <c r="AY21" i="1"/>
  <c r="AZ21" i="1"/>
  <c r="BA21" i="1"/>
  <c r="BB21" i="1"/>
  <c r="BD21" i="1"/>
  <c r="BE21" i="1"/>
  <c r="BF21" i="1"/>
  <c r="BG21" i="1"/>
  <c r="K11" i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E20" i="1" l="1"/>
  <c r="E5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22" i="1"/>
  <c r="BC51" i="1"/>
  <c r="AX51" i="1"/>
  <c r="AS51" i="1"/>
  <c r="AN51" i="1"/>
  <c r="AI51" i="1"/>
  <c r="AD51" i="1"/>
  <c r="Y51" i="1"/>
  <c r="O51" i="1"/>
  <c r="J51" i="1"/>
  <c r="I51" i="1"/>
  <c r="H51" i="1"/>
  <c r="G51" i="1"/>
  <c r="F51" i="1"/>
  <c r="T21" i="1" l="1"/>
  <c r="E51" i="1"/>
  <c r="BC50" i="1"/>
  <c r="AX50" i="1"/>
  <c r="AS50" i="1"/>
  <c r="AN50" i="1"/>
  <c r="AI50" i="1"/>
  <c r="AD50" i="1"/>
  <c r="Y50" i="1"/>
  <c r="O50" i="1"/>
  <c r="E50" i="1" s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S43" i="1"/>
  <c r="R43" i="1"/>
  <c r="Q43" i="1"/>
  <c r="S42" i="1"/>
  <c r="R42" i="1"/>
  <c r="Q42" i="1"/>
  <c r="S41" i="1"/>
  <c r="R41" i="1"/>
  <c r="Q41" i="1"/>
  <c r="E47" i="1" l="1"/>
  <c r="Q21" i="1"/>
  <c r="E49" i="1"/>
  <c r="E48" i="1"/>
  <c r="E46" i="1"/>
  <c r="E45" i="1"/>
  <c r="S39" i="1"/>
  <c r="S21" i="1" s="1"/>
  <c r="R39" i="1"/>
  <c r="R21" i="1" s="1"/>
  <c r="R16" i="1" l="1"/>
  <c r="R12" i="1"/>
  <c r="R11" i="1" s="1"/>
  <c r="BC19" i="1" l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E19" i="1" l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44" i="1"/>
  <c r="E42" i="1"/>
  <c r="O39" i="1"/>
  <c r="O40" i="1"/>
  <c r="O41" i="1"/>
  <c r="BC41" i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 l="1"/>
  <c r="AX40" i="1"/>
  <c r="AS40" i="1"/>
  <c r="AN40" i="1"/>
  <c r="AI40" i="1"/>
  <c r="AD40" i="1"/>
  <c r="Y40" i="1"/>
  <c r="J40" i="1"/>
  <c r="I40" i="1"/>
  <c r="H40" i="1"/>
  <c r="G40" i="1"/>
  <c r="F40" i="1"/>
  <c r="E40" i="1" l="1"/>
  <c r="BC39" i="1"/>
  <c r="AX39" i="1"/>
  <c r="AS39" i="1"/>
  <c r="AN39" i="1"/>
  <c r="AI39" i="1"/>
  <c r="AD39" i="1"/>
  <c r="Y39" i="1"/>
  <c r="J39" i="1"/>
  <c r="I39" i="1"/>
  <c r="H39" i="1"/>
  <c r="G39" i="1"/>
  <c r="F39" i="1"/>
  <c r="E39" i="1" l="1"/>
  <c r="E9" i="2"/>
  <c r="M14" i="1" l="1"/>
  <c r="M12" i="1"/>
  <c r="BC38" i="1" l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E32" i="1" l="1"/>
  <c r="E33" i="1"/>
  <c r="E38" i="1"/>
  <c r="E36" i="1"/>
  <c r="E30" i="1"/>
  <c r="E35" i="1"/>
  <c r="E37" i="1"/>
  <c r="E34" i="1"/>
  <c r="E31" i="1"/>
  <c r="M16" i="1"/>
  <c r="M11" i="1" s="1"/>
  <c r="J29" i="1" l="1"/>
  <c r="BC29" i="1"/>
  <c r="AX29" i="1"/>
  <c r="AS29" i="1"/>
  <c r="AN29" i="1"/>
  <c r="AI29" i="1"/>
  <c r="AD29" i="1"/>
  <c r="Y29" i="1"/>
  <c r="O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8" i="1" l="1"/>
  <c r="E29" i="1"/>
  <c r="E27" i="1"/>
  <c r="O17" i="1"/>
  <c r="T17" i="1"/>
  <c r="Y17" i="1"/>
  <c r="AD17" i="1"/>
  <c r="AI17" i="1"/>
  <c r="AN17" i="1"/>
  <c r="AS17" i="1"/>
  <c r="AX17" i="1"/>
  <c r="BC17" i="1"/>
  <c r="O18" i="1"/>
  <c r="T18" i="1"/>
  <c r="Y18" i="1"/>
  <c r="AD18" i="1"/>
  <c r="AI18" i="1"/>
  <c r="AN18" i="1"/>
  <c r="AS18" i="1"/>
  <c r="AX18" i="1"/>
  <c r="BC18" i="1"/>
  <c r="BC26" i="1"/>
  <c r="AX26" i="1"/>
  <c r="AS26" i="1"/>
  <c r="AN26" i="1"/>
  <c r="AI26" i="1"/>
  <c r="AD26" i="1"/>
  <c r="Y26" i="1"/>
  <c r="O26" i="1"/>
  <c r="J26" i="1"/>
  <c r="I26" i="1"/>
  <c r="H26" i="1"/>
  <c r="G26" i="1"/>
  <c r="F26" i="1"/>
  <c r="E26" i="1" l="1"/>
  <c r="J18" i="1"/>
  <c r="E18" i="1" s="1"/>
  <c r="I18" i="1"/>
  <c r="H18" i="1"/>
  <c r="G18" i="1"/>
  <c r="F18" i="1"/>
  <c r="F17" i="1" l="1"/>
  <c r="G17" i="1"/>
  <c r="H17" i="1"/>
  <c r="I17" i="1"/>
  <c r="J17" i="1"/>
  <c r="E17" i="1" s="1"/>
  <c r="J23" i="1"/>
  <c r="J24" i="1"/>
  <c r="J25" i="1"/>
  <c r="J22" i="1"/>
  <c r="F22" i="1"/>
  <c r="G22" i="1"/>
  <c r="H22" i="1"/>
  <c r="I22" i="1"/>
  <c r="O22" i="1"/>
  <c r="Y22" i="1"/>
  <c r="AD22" i="1"/>
  <c r="AI22" i="1"/>
  <c r="AN22" i="1"/>
  <c r="AS22" i="1"/>
  <c r="AX22" i="1"/>
  <c r="BC22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AX21" i="1" l="1"/>
  <c r="AD21" i="1"/>
  <c r="AS21" i="1"/>
  <c r="G21" i="1"/>
  <c r="AN21" i="1"/>
  <c r="O21" i="1"/>
  <c r="F21" i="1"/>
  <c r="H21" i="1"/>
  <c r="Y21" i="1"/>
  <c r="BC21" i="1"/>
  <c r="AI21" i="1"/>
  <c r="I21" i="1"/>
  <c r="J21" i="1"/>
  <c r="E25" i="1"/>
  <c r="E24" i="1"/>
  <c r="E23" i="1"/>
  <c r="F12" i="1"/>
  <c r="F13" i="1"/>
  <c r="F14" i="1"/>
  <c r="F15" i="1"/>
  <c r="F16" i="1"/>
  <c r="F11" i="1" l="1"/>
  <c r="BC16" i="1"/>
  <c r="AX16" i="1"/>
  <c r="AS16" i="1"/>
  <c r="AN16" i="1"/>
  <c r="AI16" i="1"/>
  <c r="AD16" i="1"/>
  <c r="Y16" i="1"/>
  <c r="T16" i="1"/>
  <c r="O16" i="1"/>
  <c r="J16" i="1"/>
  <c r="I16" i="1"/>
  <c r="H16" i="1"/>
  <c r="G16" i="1"/>
  <c r="BG10" i="1" l="1"/>
  <c r="AW10" i="1"/>
  <c r="AM10" i="1"/>
  <c r="AC10" i="1"/>
  <c r="S10" i="1"/>
  <c r="W10" i="1"/>
  <c r="AU10" i="1"/>
  <c r="AK10" i="1"/>
  <c r="AA10" i="1"/>
  <c r="Q10" i="1"/>
  <c r="X10" i="1"/>
  <c r="BE10" i="1"/>
  <c r="BD10" i="1"/>
  <c r="AE10" i="1"/>
  <c r="AY10" i="1"/>
  <c r="BF10" i="1"/>
  <c r="AV10" i="1"/>
  <c r="AL10" i="1"/>
  <c r="AB10" i="1"/>
  <c r="R10" i="1"/>
  <c r="AT10" i="1"/>
  <c r="Z10" i="1"/>
  <c r="BB10" i="1"/>
  <c r="BA10" i="1"/>
  <c r="AZ10" i="1"/>
  <c r="AF10" i="1"/>
  <c r="AJ10" i="1"/>
  <c r="P10" i="1"/>
  <c r="AR10" i="1"/>
  <c r="AH10" i="1"/>
  <c r="AQ10" i="1"/>
  <c r="N10" i="1"/>
  <c r="AG10" i="1"/>
  <c r="M10" i="1"/>
  <c r="AP10" i="1"/>
  <c r="V10" i="1"/>
  <c r="L10" i="1"/>
  <c r="AO10" i="1"/>
  <c r="U10" i="1"/>
  <c r="K10" i="1"/>
  <c r="E16" i="1"/>
  <c r="G12" i="1" l="1"/>
  <c r="H12" i="1"/>
  <c r="I12" i="1"/>
  <c r="G13" i="1"/>
  <c r="H13" i="1"/>
  <c r="I13" i="1"/>
  <c r="G14" i="1"/>
  <c r="H14" i="1"/>
  <c r="I14" i="1"/>
  <c r="G15" i="1"/>
  <c r="H15" i="1"/>
  <c r="I15" i="1"/>
  <c r="I11" i="1" l="1"/>
  <c r="H11" i="1"/>
  <c r="G11" i="1"/>
  <c r="G10" i="1"/>
  <c r="I10" i="1"/>
  <c r="H10" i="1"/>
  <c r="F10" i="1"/>
  <c r="T12" i="1"/>
  <c r="T13" i="1"/>
  <c r="T14" i="1"/>
  <c r="T15" i="1"/>
  <c r="Y12" i="1"/>
  <c r="Y13" i="1"/>
  <c r="Y14" i="1"/>
  <c r="Y15" i="1"/>
  <c r="AD12" i="1"/>
  <c r="AD13" i="1"/>
  <c r="AD14" i="1"/>
  <c r="AD15" i="1"/>
  <c r="AI12" i="1"/>
  <c r="AI13" i="1"/>
  <c r="AI14" i="1"/>
  <c r="AI15" i="1"/>
  <c r="AN12" i="1"/>
  <c r="AN13" i="1"/>
  <c r="AN14" i="1"/>
  <c r="AN15" i="1"/>
  <c r="AS12" i="1"/>
  <c r="AS13" i="1"/>
  <c r="AS14" i="1"/>
  <c r="AS15" i="1"/>
  <c r="AX12" i="1"/>
  <c r="AX13" i="1"/>
  <c r="AX14" i="1"/>
  <c r="AX15" i="1"/>
  <c r="BC12" i="1"/>
  <c r="BC13" i="1"/>
  <c r="BC14" i="1"/>
  <c r="BC15" i="1"/>
  <c r="AX11" i="1" l="1"/>
  <c r="AX10" i="1" s="1"/>
  <c r="AN11" i="1"/>
  <c r="AD11" i="1"/>
  <c r="AD10" i="1" s="1"/>
  <c r="Y11" i="1"/>
  <c r="Y10" i="1" s="1"/>
  <c r="BC11" i="1"/>
  <c r="BC10" i="1" s="1"/>
  <c r="AS11" i="1"/>
  <c r="AI11" i="1"/>
  <c r="AI10" i="1" s="1"/>
  <c r="T11" i="1"/>
  <c r="AS10" i="1"/>
  <c r="AN10" i="1"/>
  <c r="O15" i="1"/>
  <c r="O14" i="1"/>
  <c r="O13" i="1"/>
  <c r="O12" i="1"/>
  <c r="J15" i="1"/>
  <c r="J14" i="1"/>
  <c r="J13" i="1"/>
  <c r="J12" i="1"/>
  <c r="J11" i="1" l="1"/>
  <c r="J10" i="1" s="1"/>
  <c r="O11" i="1"/>
  <c r="O10" i="1"/>
  <c r="E15" i="1"/>
  <c r="E12" i="1"/>
  <c r="E14" i="1"/>
  <c r="E13" i="1"/>
  <c r="E11" i="1" l="1"/>
  <c r="E22" i="1"/>
  <c r="E21" i="1" s="1"/>
  <c r="E10" i="1" s="1"/>
  <c r="T10" i="1"/>
</calcChain>
</file>

<file path=xl/sharedStrings.xml><?xml version="1.0" encoding="utf-8"?>
<sst xmlns="http://schemas.openxmlformats.org/spreadsheetml/2006/main" count="288" uniqueCount="134">
  <si>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</si>
  <si>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</si>
  <si>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</si>
  <si>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</si>
  <si>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</si>
  <si>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</si>
  <si>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</si>
  <si>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</si>
  <si>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</si>
  <si>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</si>
  <si>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</si>
  <si>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</si>
  <si>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</si>
  <si>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</si>
  <si>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</si>
  <si>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</si>
  <si>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</si>
  <si>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</si>
  <si>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</si>
  <si>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</si>
  <si>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</si>
  <si>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</si>
  <si>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</si>
  <si>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</si>
  <si>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</si>
  <si>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</si>
  <si>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</si>
  <si>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</si>
  <si>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</si>
  <si>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</si>
  <si>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</si>
  <si>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</si>
  <si>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1.5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</si>
  <si>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</si>
  <si>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</si>
  <si>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</si>
  <si>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</si>
  <si>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</si>
  <si>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</si>
  <si>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</si>
  <si>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</si>
  <si>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</si>
  <si>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</si>
  <si>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</si>
  <si>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</si>
  <si>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</si>
  <si>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</si>
  <si>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</si>
  <si>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</si>
  <si>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</si>
  <si>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</si>
  <si>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</si>
  <si>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</si>
  <si>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</si>
  <si>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</si>
  <si>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</si>
  <si>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Разработка проектной  документации на строительство ДЭС в составе действующих ветроэлектрических установок п. Амдерма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</si>
  <si>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</si>
  <si>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</si>
  <si>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</si>
  <si>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</si>
  <si>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</si>
  <si>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</si>
  <si>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</si>
  <si>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</si>
  <si>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</si>
  <si>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</si>
  <si>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</si>
  <si>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</si>
  <si>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</si>
  <si>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</si>
  <si>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</si>
  <si>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</si>
  <si>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</si>
  <si>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</si>
  <si>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</si>
  <si>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</si>
  <si>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</si>
  <si>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</si>
  <si>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</si>
  <si>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</si>
  <si>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</si>
  <si>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</si>
  <si>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</si>
  <si>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</si>
  <si>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</si>
  <si>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</si>
  <si>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</si>
  <si>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</si>
  <si>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</si>
  <si>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</si>
  <si>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</si>
  <si>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</si>
  <si>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</si>
  <si>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</si>
  <si>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</si>
  <si>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</si>
  <si>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</si>
  <si>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</si>
  <si>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</si>
  <si>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</si>
  <si>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1.9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</si>
  <si>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</si>
  <si>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</si>
  <si>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</si>
  <si>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</si>
  <si>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</si>
  <si>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</si>
  <si>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</si>
  <si>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</si>
  <si>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</si>
  <si>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</si>
  <si>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</si>
  <si>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</si>
  <si>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</si>
  <si>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</si>
  <si>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</si>
  <si>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</si>
  <si>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</si>
  <si>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</si>
  <si>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</si>
  <si>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</si>
  <si>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</si>
  <si>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</si>
  <si>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</si>
  <si>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</si>
  <si>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</si>
  <si>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</si>
  <si>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</si>
  <si>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</si>
  <si>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объект</t>
  </si>
  <si>
    <t>Получение технических условий на подключение объектов капитального строительства к сетям электроснабжения</t>
  </si>
  <si>
    <t>2.31</t>
  </si>
  <si>
    <t>Монтаж и пуско-наладочные работы транспортабельного теплогенератора ТТГ(ж) в с. Несь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</si>
</sst>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\ _₽_-;\-* #,##0.0\ _₽_-;_-* &quot;-&quot;?\ _₽_-;_-@_-"/>
    <numFmt numFmtId="169" formatCode="_-* #,##0.0_р_._-;\-* #,##0.0_р_._-;_-* &quot;-&quot;??_р_._-;_-@_-"/>
    <numFmt numFmtId="170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69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8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9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43" fontId="8" fillId="0" borderId="1" xfId="2" applyNumberFormat="1" applyFont="1" applyFill="1" applyBorder="1" applyAlignment="1">
      <alignment horizontal="center"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view="pageBreakPreview" topLeftCell="A4" zoomScaleNormal="100" zoomScaleSheetLayoutView="100" workbookViewId="0">
      <selection activeCell="I10" sqref="I10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48" t="s">
        <v>36</v>
      </c>
      <c r="K1" s="48"/>
      <c r="L1" s="48"/>
      <c r="M1" s="48"/>
      <c r="N1" s="48"/>
    </row>
    <row r="2" spans="1:14" x14ac:dyDescent="0.25">
      <c r="A2" s="49" t="s">
        <v>35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36.75" customHeight="1" x14ac:dyDescent="0.25">
      <c r="A3" s="50" t="s">
        <v>22</v>
      </c>
      <c r="B3" s="50" t="s">
        <v>23</v>
      </c>
      <c r="C3" s="50" t="s">
        <v>24</v>
      </c>
      <c r="D3" s="50" t="s">
        <v>25</v>
      </c>
      <c r="E3" s="51" t="s">
        <v>26</v>
      </c>
      <c r="F3" s="52"/>
      <c r="G3" s="52"/>
      <c r="H3" s="52"/>
      <c r="I3" s="52"/>
      <c r="J3" s="52"/>
      <c r="K3" s="52"/>
      <c r="L3" s="52"/>
      <c r="M3" s="52"/>
      <c r="N3" s="53"/>
    </row>
    <row r="4" spans="1:14" ht="53.25" customHeight="1" x14ac:dyDescent="0.25">
      <c r="A4" s="50"/>
      <c r="B4" s="50"/>
      <c r="C4" s="50"/>
      <c r="D4" s="50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45" t="s">
        <v>39</v>
      </c>
      <c r="B5" s="17" t="s">
        <v>103</v>
      </c>
      <c r="C5" s="27" t="s">
        <v>33</v>
      </c>
      <c r="D5" s="15">
        <v>1</v>
      </c>
      <c r="E5" s="34">
        <v>0</v>
      </c>
      <c r="F5" s="15">
        <v>4</v>
      </c>
      <c r="G5" s="43">
        <v>1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46"/>
      <c r="B6" s="17" t="s">
        <v>44</v>
      </c>
      <c r="C6" s="27" t="s">
        <v>33</v>
      </c>
      <c r="D6" s="15">
        <v>4</v>
      </c>
      <c r="E6" s="15">
        <v>2</v>
      </c>
      <c r="F6" s="43">
        <v>1</v>
      </c>
      <c r="G6" s="43">
        <v>1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46"/>
      <c r="B7" s="22" t="s">
        <v>54</v>
      </c>
      <c r="C7" s="23" t="s">
        <v>55</v>
      </c>
      <c r="D7" s="23">
        <v>0</v>
      </c>
      <c r="E7" s="23">
        <v>3.92</v>
      </c>
      <c r="F7" s="34">
        <v>3.16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90" x14ac:dyDescent="0.25">
      <c r="A8" s="47"/>
      <c r="B8" s="22" t="s">
        <v>129</v>
      </c>
      <c r="C8" s="23" t="s">
        <v>130</v>
      </c>
      <c r="D8" s="23">
        <v>0</v>
      </c>
      <c r="E8" s="23">
        <v>0</v>
      </c>
      <c r="F8" s="34">
        <v>0</v>
      </c>
      <c r="G8" s="43">
        <v>14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60" x14ac:dyDescent="0.25">
      <c r="A9" s="45" t="s">
        <v>57</v>
      </c>
      <c r="B9" s="22" t="s">
        <v>67</v>
      </c>
      <c r="C9" s="23" t="s">
        <v>55</v>
      </c>
      <c r="D9" s="23">
        <v>0</v>
      </c>
      <c r="E9" s="33">
        <f>(35+50+758+215+200)/1000</f>
        <v>1.258</v>
      </c>
      <c r="F9" s="34">
        <v>0.4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45" x14ac:dyDescent="0.25">
      <c r="A10" s="46"/>
      <c r="B10" s="22" t="s">
        <v>109</v>
      </c>
      <c r="C10" s="23" t="s">
        <v>55</v>
      </c>
      <c r="D10" s="23">
        <v>0</v>
      </c>
      <c r="E10" s="35">
        <v>0</v>
      </c>
      <c r="F10" s="34">
        <v>0.97299999999999998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</row>
    <row r="11" spans="1:14" ht="30" x14ac:dyDescent="0.25">
      <c r="A11" s="46"/>
      <c r="B11" s="22" t="s">
        <v>72</v>
      </c>
      <c r="C11" s="23" t="s">
        <v>33</v>
      </c>
      <c r="D11" s="23">
        <v>0</v>
      </c>
      <c r="E11" s="23">
        <v>1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</row>
    <row r="12" spans="1:14" ht="45" x14ac:dyDescent="0.25">
      <c r="A12" s="46"/>
      <c r="B12" s="22" t="s">
        <v>79</v>
      </c>
      <c r="C12" s="23" t="s">
        <v>33</v>
      </c>
      <c r="D12" s="23">
        <v>3</v>
      </c>
      <c r="E12" s="23">
        <v>12</v>
      </c>
      <c r="F12" s="36">
        <v>6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45" x14ac:dyDescent="0.25">
      <c r="A13" s="46"/>
      <c r="B13" s="22" t="s">
        <v>99</v>
      </c>
      <c r="C13" s="23" t="s">
        <v>33</v>
      </c>
      <c r="D13" s="23">
        <v>0</v>
      </c>
      <c r="E13" s="23">
        <v>5</v>
      </c>
      <c r="F13" s="36">
        <v>7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  <row r="14" spans="1:14" ht="30" x14ac:dyDescent="0.25">
      <c r="A14" s="47"/>
      <c r="B14" s="22" t="s">
        <v>98</v>
      </c>
      <c r="C14" s="23" t="s">
        <v>33</v>
      </c>
      <c r="D14" s="23">
        <v>0</v>
      </c>
      <c r="E14" s="23">
        <v>1</v>
      </c>
      <c r="F14" s="36">
        <v>0</v>
      </c>
      <c r="G14" s="36">
        <v>1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</sheetData>
  <mergeCells count="9">
    <mergeCell ref="A9:A14"/>
    <mergeCell ref="J1:N1"/>
    <mergeCell ref="A2:N2"/>
    <mergeCell ref="A3:A4"/>
    <mergeCell ref="B3:B4"/>
    <mergeCell ref="C3:C4"/>
    <mergeCell ref="D3:D4"/>
    <mergeCell ref="E3:N3"/>
    <mergeCell ref="A5:A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52"/>
  <sheetViews>
    <sheetView tabSelected="1" view="pageBreakPreview" zoomScale="75" zoomScaleNormal="70" zoomScaleSheetLayoutView="75" workbookViewId="0">
      <pane xSplit="4" ySplit="9" topLeftCell="AM10" activePane="bottomRight" state="frozen"/>
      <selection pane="topRight" activeCell="E1" sqref="E1"/>
      <selection pane="bottomLeft" activeCell="A10" sqref="A10"/>
      <selection pane="bottomRight" activeCell="B20" sqref="B20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59" t="s">
        <v>38</v>
      </c>
      <c r="BF1" s="59"/>
      <c r="BG1" s="59"/>
    </row>
    <row r="2" spans="1:62" ht="25.5" customHeight="1" x14ac:dyDescent="0.25">
      <c r="BE2" s="59"/>
      <c r="BF2" s="59"/>
      <c r="BG2" s="59"/>
    </row>
    <row r="3" spans="1:62" ht="30.75" customHeight="1" x14ac:dyDescent="0.25">
      <c r="A3" s="61" t="s">
        <v>37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1"/>
      <c r="BE3" s="59"/>
      <c r="BF3" s="59"/>
      <c r="BG3" s="59"/>
      <c r="BH3" s="13"/>
      <c r="BI3" s="13"/>
      <c r="BJ3" s="13"/>
    </row>
    <row r="4" spans="1:62" x14ac:dyDescent="0.25">
      <c r="E4" s="3"/>
    </row>
    <row r="5" spans="1:62" ht="15.75" customHeight="1" x14ac:dyDescent="0.25">
      <c r="A5" s="62" t="s">
        <v>0</v>
      </c>
      <c r="B5" s="57" t="s">
        <v>1</v>
      </c>
      <c r="C5" s="57" t="s">
        <v>2</v>
      </c>
      <c r="D5" s="57" t="s">
        <v>3</v>
      </c>
      <c r="E5" s="60" t="s">
        <v>34</v>
      </c>
      <c r="F5" s="60"/>
      <c r="G5" s="60"/>
      <c r="H5" s="60"/>
      <c r="I5" s="60"/>
      <c r="J5" s="54" t="s">
        <v>47</v>
      </c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6"/>
    </row>
    <row r="6" spans="1:62" x14ac:dyDescent="0.25">
      <c r="A6" s="62"/>
      <c r="B6" s="57"/>
      <c r="C6" s="57"/>
      <c r="D6" s="57"/>
      <c r="E6" s="60"/>
      <c r="F6" s="60"/>
      <c r="G6" s="60"/>
      <c r="H6" s="60"/>
      <c r="I6" s="60"/>
      <c r="J6" s="60" t="s">
        <v>4</v>
      </c>
      <c r="K6" s="60"/>
      <c r="L6" s="60"/>
      <c r="M6" s="60"/>
      <c r="N6" s="60"/>
      <c r="O6" s="60" t="s">
        <v>5</v>
      </c>
      <c r="P6" s="60"/>
      <c r="Q6" s="60"/>
      <c r="R6" s="60"/>
      <c r="S6" s="60"/>
      <c r="T6" s="60" t="s">
        <v>6</v>
      </c>
      <c r="U6" s="60"/>
      <c r="V6" s="60"/>
      <c r="W6" s="60"/>
      <c r="X6" s="60"/>
      <c r="Y6" s="60" t="s">
        <v>7</v>
      </c>
      <c r="Z6" s="60"/>
      <c r="AA6" s="60"/>
      <c r="AB6" s="60"/>
      <c r="AC6" s="60"/>
      <c r="AD6" s="60" t="s">
        <v>8</v>
      </c>
      <c r="AE6" s="60"/>
      <c r="AF6" s="60"/>
      <c r="AG6" s="60"/>
      <c r="AH6" s="60"/>
      <c r="AI6" s="60" t="s">
        <v>9</v>
      </c>
      <c r="AJ6" s="60"/>
      <c r="AK6" s="60"/>
      <c r="AL6" s="60"/>
      <c r="AM6" s="60"/>
      <c r="AN6" s="60" t="s">
        <v>10</v>
      </c>
      <c r="AO6" s="60"/>
      <c r="AP6" s="60"/>
      <c r="AQ6" s="60"/>
      <c r="AR6" s="60"/>
      <c r="AS6" s="60" t="s">
        <v>11</v>
      </c>
      <c r="AT6" s="60"/>
      <c r="AU6" s="60"/>
      <c r="AV6" s="60"/>
      <c r="AW6" s="60"/>
      <c r="AX6" s="60" t="s">
        <v>12</v>
      </c>
      <c r="AY6" s="60"/>
      <c r="AZ6" s="60"/>
      <c r="BA6" s="60"/>
      <c r="BB6" s="60"/>
      <c r="BC6" s="60" t="s">
        <v>13</v>
      </c>
      <c r="BD6" s="60"/>
      <c r="BE6" s="60"/>
      <c r="BF6" s="60"/>
      <c r="BG6" s="60"/>
    </row>
    <row r="7" spans="1:62" x14ac:dyDescent="0.25">
      <c r="A7" s="62"/>
      <c r="B7" s="57"/>
      <c r="C7" s="57"/>
      <c r="D7" s="57"/>
      <c r="E7" s="57" t="s">
        <v>14</v>
      </c>
      <c r="F7" s="58" t="s">
        <v>15</v>
      </c>
      <c r="G7" s="58"/>
      <c r="H7" s="58"/>
      <c r="I7" s="58"/>
      <c r="J7" s="63" t="s">
        <v>14</v>
      </c>
      <c r="K7" s="58" t="s">
        <v>15</v>
      </c>
      <c r="L7" s="58"/>
      <c r="M7" s="58"/>
      <c r="N7" s="58"/>
      <c r="O7" s="63" t="s">
        <v>14</v>
      </c>
      <c r="P7" s="58" t="s">
        <v>15</v>
      </c>
      <c r="Q7" s="58"/>
      <c r="R7" s="58"/>
      <c r="S7" s="58"/>
      <c r="T7" s="63" t="s">
        <v>14</v>
      </c>
      <c r="U7" s="58" t="s">
        <v>15</v>
      </c>
      <c r="V7" s="58"/>
      <c r="W7" s="58"/>
      <c r="X7" s="58"/>
      <c r="Y7" s="63" t="s">
        <v>14</v>
      </c>
      <c r="Z7" s="58" t="s">
        <v>15</v>
      </c>
      <c r="AA7" s="58"/>
      <c r="AB7" s="58"/>
      <c r="AC7" s="58"/>
      <c r="AD7" s="63" t="s">
        <v>14</v>
      </c>
      <c r="AE7" s="58" t="s">
        <v>15</v>
      </c>
      <c r="AF7" s="58"/>
      <c r="AG7" s="58"/>
      <c r="AH7" s="58"/>
      <c r="AI7" s="63" t="s">
        <v>14</v>
      </c>
      <c r="AJ7" s="58" t="s">
        <v>15</v>
      </c>
      <c r="AK7" s="58"/>
      <c r="AL7" s="58"/>
      <c r="AM7" s="58"/>
      <c r="AN7" s="63" t="s">
        <v>14</v>
      </c>
      <c r="AO7" s="58" t="s">
        <v>15</v>
      </c>
      <c r="AP7" s="58"/>
      <c r="AQ7" s="58"/>
      <c r="AR7" s="58"/>
      <c r="AS7" s="63" t="s">
        <v>14</v>
      </c>
      <c r="AT7" s="58" t="s">
        <v>15</v>
      </c>
      <c r="AU7" s="58"/>
      <c r="AV7" s="58"/>
      <c r="AW7" s="58"/>
      <c r="AX7" s="63" t="s">
        <v>14</v>
      </c>
      <c r="AY7" s="58" t="s">
        <v>15</v>
      </c>
      <c r="AZ7" s="58"/>
      <c r="BA7" s="58"/>
      <c r="BB7" s="58"/>
      <c r="BC7" s="63" t="s">
        <v>14</v>
      </c>
      <c r="BD7" s="58" t="s">
        <v>15</v>
      </c>
      <c r="BE7" s="58"/>
      <c r="BF7" s="58"/>
      <c r="BG7" s="58"/>
    </row>
    <row r="8" spans="1:62" s="7" customFormat="1" ht="35.25" customHeight="1" x14ac:dyDescent="0.25">
      <c r="A8" s="62"/>
      <c r="B8" s="57"/>
      <c r="C8" s="57"/>
      <c r="D8" s="57"/>
      <c r="E8" s="57"/>
      <c r="F8" s="37" t="s">
        <v>16</v>
      </c>
      <c r="G8" s="37" t="s">
        <v>17</v>
      </c>
      <c r="H8" s="37" t="s">
        <v>18</v>
      </c>
      <c r="I8" s="37" t="s">
        <v>19</v>
      </c>
      <c r="J8" s="64"/>
      <c r="K8" s="37" t="s">
        <v>16</v>
      </c>
      <c r="L8" s="37" t="s">
        <v>17</v>
      </c>
      <c r="M8" s="37" t="s">
        <v>18</v>
      </c>
      <c r="N8" s="37" t="s">
        <v>19</v>
      </c>
      <c r="O8" s="64"/>
      <c r="P8" s="37" t="s">
        <v>16</v>
      </c>
      <c r="Q8" s="37" t="s">
        <v>17</v>
      </c>
      <c r="R8" s="37" t="s">
        <v>18</v>
      </c>
      <c r="S8" s="37" t="s">
        <v>19</v>
      </c>
      <c r="T8" s="64"/>
      <c r="U8" s="37" t="s">
        <v>16</v>
      </c>
      <c r="V8" s="37" t="s">
        <v>17</v>
      </c>
      <c r="W8" s="37" t="s">
        <v>18</v>
      </c>
      <c r="X8" s="37" t="s">
        <v>19</v>
      </c>
      <c r="Y8" s="64"/>
      <c r="Z8" s="37" t="s">
        <v>16</v>
      </c>
      <c r="AA8" s="37" t="s">
        <v>17</v>
      </c>
      <c r="AB8" s="37" t="s">
        <v>18</v>
      </c>
      <c r="AC8" s="37" t="s">
        <v>19</v>
      </c>
      <c r="AD8" s="64"/>
      <c r="AE8" s="37" t="s">
        <v>16</v>
      </c>
      <c r="AF8" s="37" t="s">
        <v>17</v>
      </c>
      <c r="AG8" s="37" t="s">
        <v>18</v>
      </c>
      <c r="AH8" s="37" t="s">
        <v>19</v>
      </c>
      <c r="AI8" s="64"/>
      <c r="AJ8" s="37" t="s">
        <v>16</v>
      </c>
      <c r="AK8" s="37" t="s">
        <v>17</v>
      </c>
      <c r="AL8" s="37" t="s">
        <v>18</v>
      </c>
      <c r="AM8" s="37" t="s">
        <v>19</v>
      </c>
      <c r="AN8" s="64"/>
      <c r="AO8" s="37" t="s">
        <v>16</v>
      </c>
      <c r="AP8" s="37" t="s">
        <v>17</v>
      </c>
      <c r="AQ8" s="37" t="s">
        <v>18</v>
      </c>
      <c r="AR8" s="37" t="s">
        <v>19</v>
      </c>
      <c r="AS8" s="64"/>
      <c r="AT8" s="37" t="s">
        <v>16</v>
      </c>
      <c r="AU8" s="37" t="s">
        <v>17</v>
      </c>
      <c r="AV8" s="37" t="s">
        <v>18</v>
      </c>
      <c r="AW8" s="37" t="s">
        <v>19</v>
      </c>
      <c r="AX8" s="64"/>
      <c r="AY8" s="37" t="s">
        <v>16</v>
      </c>
      <c r="AZ8" s="37" t="s">
        <v>17</v>
      </c>
      <c r="BA8" s="37" t="s">
        <v>18</v>
      </c>
      <c r="BB8" s="37" t="s">
        <v>19</v>
      </c>
      <c r="BC8" s="64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7">
        <v>9</v>
      </c>
      <c r="K9" s="37">
        <v>11</v>
      </c>
      <c r="L9" s="37">
        <v>10</v>
      </c>
      <c r="M9" s="37">
        <v>11</v>
      </c>
      <c r="N9" s="37">
        <v>12</v>
      </c>
      <c r="O9" s="37">
        <v>13</v>
      </c>
      <c r="P9" s="37">
        <v>16</v>
      </c>
      <c r="Q9" s="37">
        <v>14</v>
      </c>
      <c r="R9" s="37">
        <v>15</v>
      </c>
      <c r="S9" s="37">
        <v>16</v>
      </c>
      <c r="T9" s="37">
        <v>17</v>
      </c>
      <c r="U9" s="37">
        <v>21</v>
      </c>
      <c r="V9" s="37">
        <v>18</v>
      </c>
      <c r="W9" s="37">
        <v>19</v>
      </c>
      <c r="X9" s="37">
        <v>20</v>
      </c>
      <c r="Y9" s="37">
        <v>21</v>
      </c>
      <c r="Z9" s="37">
        <v>26</v>
      </c>
      <c r="AA9" s="37">
        <v>22</v>
      </c>
      <c r="AB9" s="37">
        <v>23</v>
      </c>
      <c r="AC9" s="37">
        <v>24</v>
      </c>
      <c r="AD9" s="37">
        <v>25</v>
      </c>
      <c r="AE9" s="37">
        <v>31</v>
      </c>
      <c r="AF9" s="37">
        <v>26</v>
      </c>
      <c r="AG9" s="37">
        <v>27</v>
      </c>
      <c r="AH9" s="37">
        <v>28</v>
      </c>
      <c r="AI9" s="37">
        <v>29</v>
      </c>
      <c r="AJ9" s="37">
        <v>36</v>
      </c>
      <c r="AK9" s="37">
        <v>30</v>
      </c>
      <c r="AL9" s="37">
        <v>31</v>
      </c>
      <c r="AM9" s="37">
        <v>32</v>
      </c>
      <c r="AN9" s="37">
        <v>33</v>
      </c>
      <c r="AO9" s="37">
        <v>41</v>
      </c>
      <c r="AP9" s="37">
        <v>34</v>
      </c>
      <c r="AQ9" s="37">
        <v>35</v>
      </c>
      <c r="AR9" s="37">
        <v>36</v>
      </c>
      <c r="AS9" s="37">
        <v>37</v>
      </c>
      <c r="AT9" s="37">
        <v>46</v>
      </c>
      <c r="AU9" s="37">
        <v>38</v>
      </c>
      <c r="AV9" s="37">
        <v>39</v>
      </c>
      <c r="AW9" s="37">
        <v>40</v>
      </c>
      <c r="AX9" s="37">
        <v>41</v>
      </c>
      <c r="AY9" s="37">
        <v>51</v>
      </c>
      <c r="AZ9" s="37">
        <v>42</v>
      </c>
      <c r="BA9" s="37">
        <v>43</v>
      </c>
      <c r="BB9" s="37">
        <v>44</v>
      </c>
      <c r="BC9" s="37">
        <v>45</v>
      </c>
      <c r="BD9" s="37">
        <v>56</v>
      </c>
      <c r="BE9" s="37">
        <v>46</v>
      </c>
      <c r="BF9" s="37">
        <v>47</v>
      </c>
      <c r="BG9" s="37">
        <v>48</v>
      </c>
    </row>
    <row r="10" spans="1:62" s="9" customFormat="1" x14ac:dyDescent="0.25">
      <c r="A10" s="38"/>
      <c r="B10" s="66" t="s">
        <v>30</v>
      </c>
      <c r="C10" s="66"/>
      <c r="D10" s="66"/>
      <c r="E10" s="8">
        <f t="shared" ref="E10:AJ10" si="0">E11+E21</f>
        <v>162696.19999999998</v>
      </c>
      <c r="F10" s="8">
        <f t="shared" si="0"/>
        <v>0</v>
      </c>
      <c r="G10" s="8">
        <f t="shared" si="0"/>
        <v>80440.900000000009</v>
      </c>
      <c r="H10" s="8">
        <f t="shared" si="0"/>
        <v>79172.5</v>
      </c>
      <c r="I10" s="8">
        <f t="shared" si="0"/>
        <v>3082.7999999999997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43209.299999999996</v>
      </c>
      <c r="U10" s="8">
        <f t="shared" si="0"/>
        <v>0</v>
      </c>
      <c r="V10" s="8">
        <f t="shared" si="0"/>
        <v>30003</v>
      </c>
      <c r="W10" s="8">
        <f t="shared" si="0"/>
        <v>13189.6</v>
      </c>
      <c r="X10" s="8">
        <f t="shared" si="0"/>
        <v>16.7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P10" si="1">AK11+AK21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65" t="s">
        <v>43</v>
      </c>
      <c r="C11" s="65"/>
      <c r="D11" s="65"/>
      <c r="E11" s="8">
        <f t="shared" ref="E11:AJ11" si="2">SUM(E12:E20)</f>
        <v>16349.8</v>
      </c>
      <c r="F11" s="8">
        <f t="shared" si="2"/>
        <v>0</v>
      </c>
      <c r="G11" s="8">
        <f t="shared" si="2"/>
        <v>0</v>
      </c>
      <c r="H11" s="8">
        <f t="shared" si="2"/>
        <v>16349.8</v>
      </c>
      <c r="I11" s="8">
        <f t="shared" si="2"/>
        <v>0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9959.6</v>
      </c>
      <c r="U11" s="8">
        <f t="shared" si="2"/>
        <v>0</v>
      </c>
      <c r="V11" s="8">
        <f t="shared" si="2"/>
        <v>0</v>
      </c>
      <c r="W11" s="8">
        <f t="shared" si="2"/>
        <v>9959.6</v>
      </c>
      <c r="X11" s="8">
        <f t="shared" si="2"/>
        <v>0</v>
      </c>
      <c r="Y11" s="8">
        <f t="shared" si="2"/>
        <v>0</v>
      </c>
      <c r="Z11" s="8">
        <f t="shared" si="2"/>
        <v>0</v>
      </c>
      <c r="AA11" s="8">
        <f t="shared" si="2"/>
        <v>0</v>
      </c>
      <c r="AB11" s="8">
        <f t="shared" si="2"/>
        <v>0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P11" si="3">SUM(AK12:AK20)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</row>
    <row r="12" spans="1:62" ht="31.5" x14ac:dyDescent="0.25">
      <c r="A12" s="10" t="s">
        <v>27</v>
      </c>
      <c r="B12" s="20" t="s">
        <v>41</v>
      </c>
      <c r="C12" s="16" t="s">
        <v>21</v>
      </c>
      <c r="D12" s="16" t="s">
        <v>40</v>
      </c>
      <c r="E12" s="11">
        <f t="shared" ref="E12:E15" si="4">J12+O12+T12+Y12+AD12+AI12+AN12+AS12+AX12+BC12</f>
        <v>1800</v>
      </c>
      <c r="F12" s="11">
        <f t="shared" ref="F12:F15" si="5">K12+P12+U12+Z12+AE12+AJ12+AO12+AT12+AY12+BD12</f>
        <v>0</v>
      </c>
      <c r="G12" s="11">
        <f t="shared" ref="G12:G15" si="6">L12+Q12+V12+AA12+AF12+AK12+AP12+AU12+AZ12+BE12</f>
        <v>0</v>
      </c>
      <c r="H12" s="11">
        <f t="shared" ref="H12:H15" si="7">M12+R12+W12+AB12+AG12+AL12+AQ12+AV12+BA12+BF12</f>
        <v>1800</v>
      </c>
      <c r="I12" s="11">
        <f t="shared" ref="I12:I15" si="8">N12+S12+X12+AC12+AH12+AM12+AR12+AW12+BB12+BG12</f>
        <v>0</v>
      </c>
      <c r="J12" s="32">
        <f t="shared" ref="J12:J15" si="9">M12</f>
        <v>0</v>
      </c>
      <c r="K12" s="19">
        <v>0</v>
      </c>
      <c r="L12" s="19">
        <v>0</v>
      </c>
      <c r="M12" s="26">
        <f>1800-1800</f>
        <v>0</v>
      </c>
      <c r="N12" s="19">
        <v>0</v>
      </c>
      <c r="O12" s="31">
        <f t="shared" ref="O12:O15" si="10">R12</f>
        <v>0</v>
      </c>
      <c r="P12" s="19">
        <v>0</v>
      </c>
      <c r="Q12" s="19">
        <v>0</v>
      </c>
      <c r="R12" s="21">
        <f>1800-1800</f>
        <v>0</v>
      </c>
      <c r="S12" s="19">
        <v>0</v>
      </c>
      <c r="T12" s="31">
        <f t="shared" ref="T12:T15" si="11">W12</f>
        <v>1800</v>
      </c>
      <c r="U12" s="19">
        <v>0</v>
      </c>
      <c r="V12" s="19">
        <v>0</v>
      </c>
      <c r="W12" s="21">
        <v>1800</v>
      </c>
      <c r="X12" s="19">
        <v>0</v>
      </c>
      <c r="Y12" s="18">
        <f t="shared" ref="Y12:Y15" si="12"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 t="shared" ref="AD12:AD15" si="13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4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5" si="15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5" si="16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5" si="17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5" si="18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42</v>
      </c>
      <c r="C13" s="16" t="s">
        <v>21</v>
      </c>
      <c r="D13" s="16" t="s">
        <v>40</v>
      </c>
      <c r="E13" s="11">
        <f t="shared" si="4"/>
        <v>1667.7</v>
      </c>
      <c r="F13" s="11">
        <f t="shared" si="5"/>
        <v>0</v>
      </c>
      <c r="G13" s="11">
        <f t="shared" si="6"/>
        <v>0</v>
      </c>
      <c r="H13" s="11">
        <f t="shared" si="7"/>
        <v>1667.7</v>
      </c>
      <c r="I13" s="11">
        <f t="shared" si="8"/>
        <v>0</v>
      </c>
      <c r="J13" s="12">
        <f t="shared" si="9"/>
        <v>1667.7</v>
      </c>
      <c r="K13" s="19">
        <v>0</v>
      </c>
      <c r="L13" s="19">
        <v>0</v>
      </c>
      <c r="M13" s="26">
        <v>1667.7</v>
      </c>
      <c r="N13" s="19">
        <v>0</v>
      </c>
      <c r="O13" s="18">
        <f t="shared" si="10"/>
        <v>0</v>
      </c>
      <c r="P13" s="19">
        <v>0</v>
      </c>
      <c r="Q13" s="19">
        <v>0</v>
      </c>
      <c r="R13" s="19">
        <v>0</v>
      </c>
      <c r="S13" s="19">
        <v>0</v>
      </c>
      <c r="T13" s="18">
        <f t="shared" si="11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2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3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4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5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6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7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8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45</v>
      </c>
      <c r="C14" s="16" t="s">
        <v>21</v>
      </c>
      <c r="D14" s="16" t="s">
        <v>40</v>
      </c>
      <c r="E14" s="11">
        <f t="shared" si="4"/>
        <v>1270.5999999999999</v>
      </c>
      <c r="F14" s="11">
        <f t="shared" si="5"/>
        <v>0</v>
      </c>
      <c r="G14" s="11">
        <f t="shared" si="6"/>
        <v>0</v>
      </c>
      <c r="H14" s="11">
        <f t="shared" si="7"/>
        <v>1270.5999999999999</v>
      </c>
      <c r="I14" s="11">
        <f t="shared" si="8"/>
        <v>0</v>
      </c>
      <c r="J14" s="32">
        <f t="shared" si="9"/>
        <v>0</v>
      </c>
      <c r="K14" s="19">
        <v>0</v>
      </c>
      <c r="L14" s="19">
        <v>0</v>
      </c>
      <c r="M14" s="26">
        <f>1270.6-1270.6</f>
        <v>0</v>
      </c>
      <c r="N14" s="19">
        <v>0</v>
      </c>
      <c r="O14" s="31">
        <f t="shared" si="10"/>
        <v>1270.5999999999999</v>
      </c>
      <c r="P14" s="19">
        <v>0</v>
      </c>
      <c r="Q14" s="19">
        <v>0</v>
      </c>
      <c r="R14" s="21">
        <v>1270.5999999999999</v>
      </c>
      <c r="S14" s="19">
        <v>0</v>
      </c>
      <c r="T14" s="18">
        <f t="shared" si="11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2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3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4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5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6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7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8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46</v>
      </c>
      <c r="C15" s="16" t="s">
        <v>21</v>
      </c>
      <c r="D15" s="16" t="s">
        <v>40</v>
      </c>
      <c r="E15" s="11">
        <f t="shared" si="4"/>
        <v>1181.8</v>
      </c>
      <c r="F15" s="11">
        <f t="shared" si="5"/>
        <v>0</v>
      </c>
      <c r="G15" s="11">
        <f t="shared" si="6"/>
        <v>0</v>
      </c>
      <c r="H15" s="11">
        <f t="shared" si="7"/>
        <v>1181.8</v>
      </c>
      <c r="I15" s="11">
        <f t="shared" si="8"/>
        <v>0</v>
      </c>
      <c r="J15" s="12">
        <f t="shared" si="9"/>
        <v>1181.8</v>
      </c>
      <c r="K15" s="18">
        <v>0</v>
      </c>
      <c r="L15" s="18">
        <v>0</v>
      </c>
      <c r="M15" s="26">
        <v>1181.8</v>
      </c>
      <c r="N15" s="18">
        <v>0</v>
      </c>
      <c r="O15" s="18">
        <f t="shared" si="10"/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si="11"/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si="12"/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si="13"/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si="14"/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si="15"/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si="16"/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si="17"/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si="18"/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47.25" x14ac:dyDescent="0.25">
      <c r="A16" s="10" t="s">
        <v>32</v>
      </c>
      <c r="B16" s="20" t="s">
        <v>56</v>
      </c>
      <c r="C16" s="16" t="s">
        <v>21</v>
      </c>
      <c r="D16" s="16" t="s">
        <v>40</v>
      </c>
      <c r="E16" s="11">
        <f t="shared" ref="E16" si="19">J16+O16+T16+Y16+AD16+AI16+AN16+AS16+AX16+BC16</f>
        <v>7437</v>
      </c>
      <c r="F16" s="11">
        <f t="shared" ref="F16" si="20">K16+P16+U16+Z16+AE16+AJ16+AO16+AT16+AY16+BD16</f>
        <v>0</v>
      </c>
      <c r="G16" s="11">
        <f t="shared" ref="G16" si="21">L16+Q16+V16+AA16+AF16+AK16+AP16+AU16+AZ16+BE16</f>
        <v>0</v>
      </c>
      <c r="H16" s="11">
        <f t="shared" ref="H16" si="22">M16+R16+W16+AB16+AG16+AL16+AQ16+AV16+BA16+BF16</f>
        <v>7437</v>
      </c>
      <c r="I16" s="11">
        <f t="shared" ref="I16" si="23">N16+S16+X16+AC16+AH16+AM16+AR16+AW16+BB16+BG16</f>
        <v>0</v>
      </c>
      <c r="J16" s="32">
        <f t="shared" ref="J16" si="24">M16</f>
        <v>0</v>
      </c>
      <c r="K16" s="18">
        <v>0</v>
      </c>
      <c r="L16" s="18">
        <v>0</v>
      </c>
      <c r="M16" s="26">
        <f>5130.6-5130.6</f>
        <v>0</v>
      </c>
      <c r="N16" s="18">
        <v>0</v>
      </c>
      <c r="O16" s="18">
        <f t="shared" ref="O16" si="25">R16</f>
        <v>0</v>
      </c>
      <c r="P16" s="18">
        <v>0</v>
      </c>
      <c r="Q16" s="18">
        <v>0</v>
      </c>
      <c r="R16" s="31">
        <f>8500-8500</f>
        <v>0</v>
      </c>
      <c r="S16" s="18">
        <v>0</v>
      </c>
      <c r="T16" s="31">
        <f t="shared" ref="T16" si="26">W16</f>
        <v>7437</v>
      </c>
      <c r="U16" s="18">
        <v>0</v>
      </c>
      <c r="V16" s="18">
        <v>0</v>
      </c>
      <c r="W16" s="31">
        <v>7437</v>
      </c>
      <c r="X16" s="18">
        <v>0</v>
      </c>
      <c r="Y16" s="18">
        <f t="shared" ref="Y16" si="27">AB16</f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ref="AD16" si="28">AG16</f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ref="AI16" si="29">AL16</f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ref="AN16" si="30">AQ16</f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ref="AS16" si="31">AV16</f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ref="AX16" si="32">BA16</f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" si="33">BF16</f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48</v>
      </c>
      <c r="B17" s="30" t="s">
        <v>65</v>
      </c>
      <c r="C17" s="16" t="s">
        <v>21</v>
      </c>
      <c r="D17" s="16" t="s">
        <v>40</v>
      </c>
      <c r="E17" s="11">
        <f t="shared" ref="E17" si="34">J17+O17+T17+Y17+AD17+AI17+AN17+AS17+AX17+BC17</f>
        <v>5.5</v>
      </c>
      <c r="F17" s="11">
        <f t="shared" ref="F17" si="35">K17+P17+U17+Z17+AE17+AJ17+AO17+AT17+AY17+BD17</f>
        <v>0</v>
      </c>
      <c r="G17" s="11">
        <f t="shared" ref="G17" si="36">L17+Q17+V17+AA17+AF17+AK17+AP17+AU17+AZ17+BE17</f>
        <v>0</v>
      </c>
      <c r="H17" s="11">
        <f t="shared" ref="H17" si="37">M17+R17+W17+AB17+AG17+AL17+AQ17+AV17+BA17+BF17</f>
        <v>5.5</v>
      </c>
      <c r="I17" s="11">
        <f t="shared" ref="I17" si="38">N17+S17+X17+AC17+AH17+AM17+AR17+AW17+BB17+BG17</f>
        <v>0</v>
      </c>
      <c r="J17" s="12">
        <f t="shared" ref="J17" si="39">M17</f>
        <v>5.5</v>
      </c>
      <c r="K17" s="18"/>
      <c r="L17" s="18">
        <v>0</v>
      </c>
      <c r="M17" s="26">
        <v>5.5</v>
      </c>
      <c r="N17" s="18">
        <v>0</v>
      </c>
      <c r="O17" s="18">
        <f t="shared" ref="O17:O18" si="40">R17</f>
        <v>0</v>
      </c>
      <c r="P17" s="18">
        <v>0</v>
      </c>
      <c r="Q17" s="18">
        <v>0</v>
      </c>
      <c r="R17" s="18">
        <v>0</v>
      </c>
      <c r="S17" s="18">
        <v>0</v>
      </c>
      <c r="T17" s="18">
        <f t="shared" ref="T17:T18" si="41">W17</f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ref="Y17:Y18" si="42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:AD18" si="43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:AI18" si="44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:AN18" si="45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:AS18" si="46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:AX18" si="47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:BC18" si="48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49</v>
      </c>
      <c r="B18" s="30" t="s">
        <v>68</v>
      </c>
      <c r="C18" s="16" t="s">
        <v>21</v>
      </c>
      <c r="D18" s="16" t="s">
        <v>69</v>
      </c>
      <c r="E18" s="11">
        <f t="shared" ref="E18" si="49">J18+O18+T18+Y18+AD18+AI18+AN18+AS18+AX18+BC18</f>
        <v>1000</v>
      </c>
      <c r="F18" s="11">
        <f t="shared" ref="F18" si="50">K18+P18+U18+Z18+AE18+AJ18+AO18+AT18+AY18+BD18</f>
        <v>0</v>
      </c>
      <c r="G18" s="11">
        <f t="shared" ref="G18" si="51">L18+Q18+V18+AA18+AF18+AK18+AP18+AU18+AZ18+BE18</f>
        <v>0</v>
      </c>
      <c r="H18" s="11">
        <f t="shared" ref="H18" si="52">M18+R18+W18+AB18+AG18+AL18+AQ18+AV18+BA18+BF18</f>
        <v>1000</v>
      </c>
      <c r="I18" s="11">
        <f t="shared" ref="I18" si="53">N18+S18+X18+AC18+AH18+AM18+AR18+AW18+BB18+BG18</f>
        <v>0</v>
      </c>
      <c r="J18" s="12">
        <f t="shared" ref="J18" si="54">M18</f>
        <v>1000</v>
      </c>
      <c r="K18" s="18"/>
      <c r="L18" s="18">
        <v>0</v>
      </c>
      <c r="M18" s="26">
        <v>1000</v>
      </c>
      <c r="N18" s="18">
        <v>0</v>
      </c>
      <c r="O18" s="18">
        <f t="shared" si="40"/>
        <v>0</v>
      </c>
      <c r="P18" s="18">
        <v>0</v>
      </c>
      <c r="Q18" s="18">
        <v>0</v>
      </c>
      <c r="R18" s="18">
        <v>0</v>
      </c>
      <c r="S18" s="18">
        <v>0</v>
      </c>
      <c r="T18" s="18">
        <f t="shared" si="41"/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si="42"/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si="43"/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si="44"/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si="45"/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si="46"/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si="47"/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si="48"/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31.5" x14ac:dyDescent="0.25">
      <c r="A19" s="10" t="s">
        <v>50</v>
      </c>
      <c r="B19" s="30" t="s">
        <v>113</v>
      </c>
      <c r="C19" s="16" t="s">
        <v>21</v>
      </c>
      <c r="D19" s="16" t="s">
        <v>69</v>
      </c>
      <c r="E19" s="11">
        <f t="shared" ref="E19" si="55">J19+O19+T19+Y19+AD19+AI19+AN19+AS19+AX19+BC19</f>
        <v>1264.5999999999999</v>
      </c>
      <c r="F19" s="11">
        <f t="shared" ref="F19" si="56">K19+P19+U19+Z19+AE19+AJ19+AO19+AT19+AY19+BD19</f>
        <v>0</v>
      </c>
      <c r="G19" s="11">
        <f t="shared" ref="G19" si="57">L19+Q19+V19+AA19+AF19+AK19+AP19+AU19+AZ19+BE19</f>
        <v>0</v>
      </c>
      <c r="H19" s="11">
        <f t="shared" ref="H19" si="58">M19+R19+W19+AB19+AG19+AL19+AQ19+AV19+BA19+BF19</f>
        <v>1264.5999999999999</v>
      </c>
      <c r="I19" s="11">
        <f t="shared" ref="I19" si="59">N19+S19+X19+AC19+AH19+AM19+AR19+AW19+BB19+BG19</f>
        <v>0</v>
      </c>
      <c r="J19" s="32">
        <f t="shared" ref="J19" si="60">M19</f>
        <v>0</v>
      </c>
      <c r="K19" s="18"/>
      <c r="L19" s="18">
        <v>0</v>
      </c>
      <c r="M19" s="26">
        <v>0</v>
      </c>
      <c r="N19" s="18">
        <v>0</v>
      </c>
      <c r="O19" s="31">
        <f t="shared" ref="O19" si="61">R19</f>
        <v>1264.5999999999999</v>
      </c>
      <c r="P19" s="18">
        <v>0</v>
      </c>
      <c r="Q19" s="18">
        <v>0</v>
      </c>
      <c r="R19" s="31">
        <v>1264.5999999999999</v>
      </c>
      <c r="S19" s="18">
        <v>0</v>
      </c>
      <c r="T19" s="18">
        <f t="shared" ref="T19" si="62">W19</f>
        <v>0</v>
      </c>
      <c r="U19" s="18">
        <v>0</v>
      </c>
      <c r="V19" s="18">
        <v>0</v>
      </c>
      <c r="W19" s="18">
        <v>0</v>
      </c>
      <c r="X19" s="18">
        <v>0</v>
      </c>
      <c r="Y19" s="18">
        <f t="shared" ref="Y19" si="63">AB19</f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f t="shared" ref="AD19" si="64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65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66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67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68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69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101</v>
      </c>
      <c r="B20" s="30" t="s">
        <v>131</v>
      </c>
      <c r="C20" s="16" t="s">
        <v>21</v>
      </c>
      <c r="D20" s="16" t="s">
        <v>40</v>
      </c>
      <c r="E20" s="11">
        <f t="shared" ref="E20" si="70">J20+O20+T20+Y20+AD20+AI20+AN20+AS20+AX20+BC20</f>
        <v>722.6</v>
      </c>
      <c r="F20" s="11">
        <f t="shared" ref="F20" si="71">K20+P20+U20+Z20+AE20+AJ20+AO20+AT20+AY20+BD20</f>
        <v>0</v>
      </c>
      <c r="G20" s="11">
        <f t="shared" ref="G20" si="72">L20+Q20+V20+AA20+AF20+AK20+AP20+AU20+AZ20+BE20</f>
        <v>0</v>
      </c>
      <c r="H20" s="11">
        <f t="shared" ref="H20" si="73">M20+R20+W20+AB20+AG20+AL20+AQ20+AV20+BA20+BF20</f>
        <v>722.6</v>
      </c>
      <c r="I20" s="11">
        <f t="shared" ref="I20" si="74">N20+S20+X20+AC20+AH20+AM20+AR20+AW20+BB20+BG20</f>
        <v>0</v>
      </c>
      <c r="J20" s="32">
        <f t="shared" ref="J20" si="75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76">R20</f>
        <v>0</v>
      </c>
      <c r="P20" s="18">
        <v>0</v>
      </c>
      <c r="Q20" s="18">
        <v>0</v>
      </c>
      <c r="R20" s="31">
        <v>0</v>
      </c>
      <c r="S20" s="18">
        <v>0</v>
      </c>
      <c r="T20" s="18">
        <f t="shared" ref="T20" si="77">W20</f>
        <v>722.6</v>
      </c>
      <c r="U20" s="18">
        <v>0</v>
      </c>
      <c r="V20" s="18">
        <v>0</v>
      </c>
      <c r="W20" s="18">
        <v>722.6</v>
      </c>
      <c r="X20" s="18">
        <v>0</v>
      </c>
      <c r="Y20" s="18">
        <f t="shared" ref="Y20" si="78">AB20</f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f t="shared" ref="AD20" si="79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80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81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82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83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84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s="9" customFormat="1" ht="35.25" customHeight="1" x14ac:dyDescent="0.25">
      <c r="A21" s="38" t="s">
        <v>52</v>
      </c>
      <c r="B21" s="65" t="s">
        <v>51</v>
      </c>
      <c r="C21" s="65"/>
      <c r="D21" s="65"/>
      <c r="E21" s="8">
        <f>SUM(E22:E52)</f>
        <v>146346.4</v>
      </c>
      <c r="F21" s="8">
        <f t="shared" ref="F21:BG21" si="85">SUM(F22:F52)</f>
        <v>0</v>
      </c>
      <c r="G21" s="8">
        <f t="shared" si="85"/>
        <v>80440.900000000009</v>
      </c>
      <c r="H21" s="8">
        <f t="shared" si="85"/>
        <v>62822.7</v>
      </c>
      <c r="I21" s="8">
        <f t="shared" si="85"/>
        <v>3082.7999999999997</v>
      </c>
      <c r="J21" s="8">
        <f t="shared" si="85"/>
        <v>63479.899999999994</v>
      </c>
      <c r="K21" s="8">
        <f t="shared" si="85"/>
        <v>0</v>
      </c>
      <c r="L21" s="8">
        <f t="shared" si="85"/>
        <v>21047.200000000001</v>
      </c>
      <c r="M21" s="8">
        <f t="shared" si="85"/>
        <v>40684.1</v>
      </c>
      <c r="N21" s="8">
        <f t="shared" si="85"/>
        <v>1748.6</v>
      </c>
      <c r="O21" s="8">
        <f t="shared" si="85"/>
        <v>49616.800000000003</v>
      </c>
      <c r="P21" s="8">
        <f t="shared" si="85"/>
        <v>0</v>
      </c>
      <c r="Q21" s="8">
        <f t="shared" si="85"/>
        <v>29390.699999999997</v>
      </c>
      <c r="R21" s="8">
        <f t="shared" si="85"/>
        <v>18908.599999999999</v>
      </c>
      <c r="S21" s="8">
        <f t="shared" si="85"/>
        <v>1317.5</v>
      </c>
      <c r="T21" s="8">
        <f t="shared" si="85"/>
        <v>33249.699999999997</v>
      </c>
      <c r="U21" s="8">
        <f t="shared" si="85"/>
        <v>0</v>
      </c>
      <c r="V21" s="8">
        <f t="shared" si="85"/>
        <v>30003</v>
      </c>
      <c r="W21" s="8">
        <f t="shared" si="85"/>
        <v>3230</v>
      </c>
      <c r="X21" s="8">
        <f t="shared" si="85"/>
        <v>16.7</v>
      </c>
      <c r="Y21" s="8">
        <f t="shared" si="85"/>
        <v>0</v>
      </c>
      <c r="Z21" s="8">
        <f t="shared" si="85"/>
        <v>0</v>
      </c>
      <c r="AA21" s="8">
        <f t="shared" si="85"/>
        <v>0</v>
      </c>
      <c r="AB21" s="8">
        <f t="shared" si="85"/>
        <v>0</v>
      </c>
      <c r="AC21" s="8">
        <f t="shared" si="85"/>
        <v>0</v>
      </c>
      <c r="AD21" s="8">
        <f t="shared" si="85"/>
        <v>0</v>
      </c>
      <c r="AE21" s="8">
        <f t="shared" si="85"/>
        <v>0</v>
      </c>
      <c r="AF21" s="8">
        <f t="shared" si="85"/>
        <v>0</v>
      </c>
      <c r="AG21" s="8">
        <f t="shared" si="85"/>
        <v>0</v>
      </c>
      <c r="AH21" s="8">
        <f t="shared" si="85"/>
        <v>0</v>
      </c>
      <c r="AI21" s="8">
        <f t="shared" si="85"/>
        <v>0</v>
      </c>
      <c r="AJ21" s="8">
        <f t="shared" si="85"/>
        <v>0</v>
      </c>
      <c r="AK21" s="8">
        <f t="shared" si="85"/>
        <v>0</v>
      </c>
      <c r="AL21" s="8">
        <f t="shared" si="85"/>
        <v>0</v>
      </c>
      <c r="AM21" s="8">
        <f t="shared" si="85"/>
        <v>0</v>
      </c>
      <c r="AN21" s="8">
        <f t="shared" si="85"/>
        <v>0</v>
      </c>
      <c r="AO21" s="8">
        <f t="shared" si="85"/>
        <v>0</v>
      </c>
      <c r="AP21" s="8">
        <f t="shared" si="85"/>
        <v>0</v>
      </c>
      <c r="AQ21" s="8">
        <f t="shared" si="85"/>
        <v>0</v>
      </c>
      <c r="AR21" s="8">
        <f t="shared" si="85"/>
        <v>0</v>
      </c>
      <c r="AS21" s="8">
        <f t="shared" si="85"/>
        <v>0</v>
      </c>
      <c r="AT21" s="8">
        <f t="shared" si="85"/>
        <v>0</v>
      </c>
      <c r="AU21" s="8">
        <f t="shared" si="85"/>
        <v>0</v>
      </c>
      <c r="AV21" s="8">
        <f t="shared" si="85"/>
        <v>0</v>
      </c>
      <c r="AW21" s="8">
        <f t="shared" si="85"/>
        <v>0</v>
      </c>
      <c r="AX21" s="8">
        <f t="shared" si="85"/>
        <v>0</v>
      </c>
      <c r="AY21" s="8">
        <f t="shared" si="85"/>
        <v>0</v>
      </c>
      <c r="AZ21" s="8">
        <f t="shared" si="85"/>
        <v>0</v>
      </c>
      <c r="BA21" s="8">
        <f t="shared" si="85"/>
        <v>0</v>
      </c>
      <c r="BB21" s="8">
        <f t="shared" si="85"/>
        <v>0</v>
      </c>
      <c r="BC21" s="8">
        <f t="shared" si="85"/>
        <v>0</v>
      </c>
      <c r="BD21" s="8">
        <f t="shared" si="85"/>
        <v>0</v>
      </c>
      <c r="BE21" s="8">
        <f t="shared" si="85"/>
        <v>0</v>
      </c>
      <c r="BF21" s="8">
        <f t="shared" si="85"/>
        <v>0</v>
      </c>
      <c r="BG21" s="8">
        <f t="shared" si="85"/>
        <v>0</v>
      </c>
    </row>
    <row r="22" spans="1:59" ht="31.5" x14ac:dyDescent="0.25">
      <c r="A22" s="10" t="s">
        <v>53</v>
      </c>
      <c r="B22" s="39" t="s">
        <v>62</v>
      </c>
      <c r="C22" s="24" t="s">
        <v>21</v>
      </c>
      <c r="D22" s="16" t="s">
        <v>66</v>
      </c>
      <c r="E22" s="11">
        <f t="shared" ref="E22:E25" si="86">J22+O22+T22+Y22+AD22+AI22+AN22+AS22+AX22+BC22</f>
        <v>807</v>
      </c>
      <c r="F22" s="11">
        <f t="shared" ref="F22:F25" si="87">K22+P22+U22+Z22+AE22+AJ22+AO22+AT22+AY22+BD22</f>
        <v>0</v>
      </c>
      <c r="G22" s="11">
        <f t="shared" ref="G22:G25" si="88">L22+Q22+V22+AA22+AF22+AK22+AP22+AU22+AZ22+BE22</f>
        <v>759</v>
      </c>
      <c r="H22" s="11">
        <f t="shared" ref="H22:H25" si="89">M22+R22+W22+AB22+AG22+AL22+AQ22+AV22+BA22+BF22</f>
        <v>40</v>
      </c>
      <c r="I22" s="11">
        <f t="shared" ref="I22:I25" si="90">N22+S22+X22+AC22+AH22+AM22+AR22+AW22+BB22+BG22</f>
        <v>8</v>
      </c>
      <c r="J22" s="12">
        <f>L22+M22+N22</f>
        <v>807</v>
      </c>
      <c r="K22" s="19">
        <v>0</v>
      </c>
      <c r="L22" s="21">
        <v>759</v>
      </c>
      <c r="M22" s="26">
        <v>40</v>
      </c>
      <c r="N22" s="21">
        <v>8</v>
      </c>
      <c r="O22" s="18">
        <f t="shared" ref="O22:O25" si="91">R22</f>
        <v>0</v>
      </c>
      <c r="P22" s="19">
        <v>0</v>
      </c>
      <c r="Q22" s="19">
        <v>0</v>
      </c>
      <c r="R22" s="19">
        <v>0</v>
      </c>
      <c r="S22" s="19">
        <v>0</v>
      </c>
      <c r="T22" s="31">
        <f>SUM(V22:X22)</f>
        <v>0</v>
      </c>
      <c r="U22" s="19">
        <v>0</v>
      </c>
      <c r="V22" s="19">
        <v>0</v>
      </c>
      <c r="W22" s="19">
        <v>0</v>
      </c>
      <c r="X22" s="19">
        <v>0</v>
      </c>
      <c r="Y22" s="18">
        <f t="shared" ref="Y22:Y25" si="92">AB22</f>
        <v>0</v>
      </c>
      <c r="Z22" s="19">
        <v>0</v>
      </c>
      <c r="AA22" s="19">
        <v>0</v>
      </c>
      <c r="AB22" s="19">
        <v>0</v>
      </c>
      <c r="AC22" s="19">
        <v>0</v>
      </c>
      <c r="AD22" s="18">
        <f t="shared" ref="AD22:AD25" si="93">AG22</f>
        <v>0</v>
      </c>
      <c r="AE22" s="19">
        <v>0</v>
      </c>
      <c r="AF22" s="19">
        <v>0</v>
      </c>
      <c r="AG22" s="19">
        <v>0</v>
      </c>
      <c r="AH22" s="19">
        <v>0</v>
      </c>
      <c r="AI22" s="18">
        <f t="shared" ref="AI22:AI25" si="94">AL22</f>
        <v>0</v>
      </c>
      <c r="AJ22" s="19">
        <v>0</v>
      </c>
      <c r="AK22" s="19">
        <v>0</v>
      </c>
      <c r="AL22" s="19">
        <v>0</v>
      </c>
      <c r="AM22" s="19">
        <v>0</v>
      </c>
      <c r="AN22" s="18">
        <f t="shared" ref="AN22:AN25" si="95">AQ22</f>
        <v>0</v>
      </c>
      <c r="AO22" s="19">
        <v>0</v>
      </c>
      <c r="AP22" s="19">
        <v>0</v>
      </c>
      <c r="AQ22" s="19">
        <v>0</v>
      </c>
      <c r="AR22" s="19">
        <v>0</v>
      </c>
      <c r="AS22" s="18">
        <f t="shared" ref="AS22:AS25" si="96">AV22</f>
        <v>0</v>
      </c>
      <c r="AT22" s="19">
        <v>0</v>
      </c>
      <c r="AU22" s="19">
        <v>0</v>
      </c>
      <c r="AV22" s="19">
        <v>0</v>
      </c>
      <c r="AW22" s="19">
        <v>0</v>
      </c>
      <c r="AX22" s="18">
        <f t="shared" ref="AX22:AX25" si="97">BA22</f>
        <v>0</v>
      </c>
      <c r="AY22" s="19">
        <v>0</v>
      </c>
      <c r="AZ22" s="19">
        <v>0</v>
      </c>
      <c r="BA22" s="19">
        <v>0</v>
      </c>
      <c r="BB22" s="19">
        <v>0</v>
      </c>
      <c r="BC22" s="18">
        <f t="shared" ref="BC22:BC25" si="98">BF22</f>
        <v>0</v>
      </c>
      <c r="BD22" s="19">
        <v>0</v>
      </c>
      <c r="BE22" s="19">
        <v>0</v>
      </c>
      <c r="BF22" s="19">
        <v>0</v>
      </c>
      <c r="BG22" s="19">
        <v>0</v>
      </c>
    </row>
    <row r="23" spans="1:59" ht="47.25" x14ac:dyDescent="0.25">
      <c r="A23" s="10" t="s">
        <v>58</v>
      </c>
      <c r="B23" s="40" t="s">
        <v>63</v>
      </c>
      <c r="C23" s="24" t="s">
        <v>21</v>
      </c>
      <c r="D23" s="16" t="s">
        <v>66</v>
      </c>
      <c r="E23" s="11">
        <f t="shared" si="86"/>
        <v>383.7</v>
      </c>
      <c r="F23" s="11">
        <f t="shared" si="87"/>
        <v>0</v>
      </c>
      <c r="G23" s="11">
        <f t="shared" si="88"/>
        <v>360.9</v>
      </c>
      <c r="H23" s="11">
        <f t="shared" si="89"/>
        <v>19</v>
      </c>
      <c r="I23" s="11">
        <f t="shared" si="90"/>
        <v>3.8</v>
      </c>
      <c r="J23" s="12">
        <f t="shared" ref="J23:J25" si="99">L23+M23+N23</f>
        <v>383.7</v>
      </c>
      <c r="K23" s="19">
        <v>0</v>
      </c>
      <c r="L23" s="21">
        <v>360.9</v>
      </c>
      <c r="M23" s="26">
        <v>19</v>
      </c>
      <c r="N23" s="21">
        <v>3.8</v>
      </c>
      <c r="O23" s="18">
        <f t="shared" si="91"/>
        <v>0</v>
      </c>
      <c r="P23" s="19">
        <v>0</v>
      </c>
      <c r="Q23" s="19">
        <v>0</v>
      </c>
      <c r="R23" s="19">
        <v>0</v>
      </c>
      <c r="S23" s="19">
        <v>0</v>
      </c>
      <c r="T23" s="31">
        <f t="shared" ref="T23:T51" si="100"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si="92"/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si="93"/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si="94"/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si="95"/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si="96"/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si="97"/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si="98"/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59</v>
      </c>
      <c r="B24" s="40" t="s">
        <v>80</v>
      </c>
      <c r="C24" s="24" t="s">
        <v>21</v>
      </c>
      <c r="D24" s="16" t="s">
        <v>66</v>
      </c>
      <c r="E24" s="11">
        <f t="shared" si="86"/>
        <v>731.39999999999986</v>
      </c>
      <c r="F24" s="11">
        <f t="shared" si="87"/>
        <v>0</v>
      </c>
      <c r="G24" s="11">
        <f t="shared" si="88"/>
        <v>687.8</v>
      </c>
      <c r="H24" s="11">
        <f t="shared" si="89"/>
        <v>36.299999999999997</v>
      </c>
      <c r="I24" s="11">
        <f t="shared" si="90"/>
        <v>7.3</v>
      </c>
      <c r="J24" s="12">
        <f t="shared" si="99"/>
        <v>731.39999999999986</v>
      </c>
      <c r="K24" s="19">
        <v>0</v>
      </c>
      <c r="L24" s="21">
        <v>687.8</v>
      </c>
      <c r="M24" s="26">
        <v>36.299999999999997</v>
      </c>
      <c r="N24" s="21">
        <v>7.3</v>
      </c>
      <c r="O24" s="18">
        <f t="shared" si="91"/>
        <v>0</v>
      </c>
      <c r="P24" s="19">
        <v>0</v>
      </c>
      <c r="Q24" s="19">
        <v>0</v>
      </c>
      <c r="R24" s="19">
        <v>0</v>
      </c>
      <c r="S24" s="19">
        <v>0</v>
      </c>
      <c r="T24" s="31">
        <f t="shared" si="100"/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92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93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94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95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96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97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98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31.5" x14ac:dyDescent="0.25">
      <c r="A25" s="10" t="s">
        <v>60</v>
      </c>
      <c r="B25" s="40" t="s">
        <v>64</v>
      </c>
      <c r="C25" s="24" t="s">
        <v>21</v>
      </c>
      <c r="D25" s="16" t="s">
        <v>66</v>
      </c>
      <c r="E25" s="11">
        <f t="shared" si="86"/>
        <v>4697.5</v>
      </c>
      <c r="F25" s="11">
        <f t="shared" si="87"/>
        <v>0</v>
      </c>
      <c r="G25" s="11">
        <f t="shared" si="88"/>
        <v>4418</v>
      </c>
      <c r="H25" s="11">
        <f t="shared" si="89"/>
        <v>232.6</v>
      </c>
      <c r="I25" s="11">
        <f t="shared" si="90"/>
        <v>46.9</v>
      </c>
      <c r="J25" s="12">
        <f t="shared" si="99"/>
        <v>4697.5</v>
      </c>
      <c r="K25" s="19">
        <v>0</v>
      </c>
      <c r="L25" s="21">
        <v>4418</v>
      </c>
      <c r="M25" s="26">
        <v>232.6</v>
      </c>
      <c r="N25" s="21">
        <v>46.9</v>
      </c>
      <c r="O25" s="18">
        <f t="shared" si="91"/>
        <v>0</v>
      </c>
      <c r="P25" s="19">
        <v>0</v>
      </c>
      <c r="Q25" s="19">
        <v>0</v>
      </c>
      <c r="R25" s="19">
        <v>0</v>
      </c>
      <c r="S25" s="19">
        <v>0</v>
      </c>
      <c r="T25" s="31">
        <f t="shared" si="100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92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93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94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95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96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97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98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61</v>
      </c>
      <c r="B26" s="40" t="s">
        <v>70</v>
      </c>
      <c r="C26" s="24" t="s">
        <v>21</v>
      </c>
      <c r="D26" s="16" t="s">
        <v>69</v>
      </c>
      <c r="E26" s="11">
        <f t="shared" ref="E26" si="101">J26+O26+T26+Y26+AD26+AI26+AN26+AS26+AX26+BC26</f>
        <v>3964.6</v>
      </c>
      <c r="F26" s="11">
        <f t="shared" ref="F26" si="102">K26+P26+U26+Z26+AE26+AJ26+AO26+AT26+AY26+BD26</f>
        <v>0</v>
      </c>
      <c r="G26" s="11">
        <f t="shared" ref="G26" si="103">L26+Q26+V26+AA26+AF26+AK26+AP26+AU26+AZ26+BE26</f>
        <v>0</v>
      </c>
      <c r="H26" s="11">
        <f t="shared" ref="H26" si="104">M26+R26+W26+AB26+AG26+AL26+AQ26+AV26+BA26+BF26</f>
        <v>3964.6</v>
      </c>
      <c r="I26" s="11">
        <f t="shared" ref="I26" si="105">N26+S26+X26+AC26+AH26+AM26+AR26+AW26+BB26+BG26</f>
        <v>0</v>
      </c>
      <c r="J26" s="12">
        <f t="shared" ref="J26" si="106">L26+M26+N26</f>
        <v>3964.6</v>
      </c>
      <c r="K26" s="19">
        <v>0</v>
      </c>
      <c r="L26" s="21">
        <v>0</v>
      </c>
      <c r="M26" s="26">
        <v>3964.6</v>
      </c>
      <c r="N26" s="21">
        <v>0</v>
      </c>
      <c r="O26" s="18">
        <f t="shared" ref="O26" si="107">R26</f>
        <v>0</v>
      </c>
      <c r="P26" s="19">
        <v>0</v>
      </c>
      <c r="Q26" s="19">
        <v>0</v>
      </c>
      <c r="R26" s="19">
        <v>0</v>
      </c>
      <c r="S26" s="19">
        <v>0</v>
      </c>
      <c r="T26" s="31">
        <f t="shared" si="100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ref="Y26" si="108">AB26</f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ref="AD26" si="109">AG26</f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ref="AI26" si="110">AL26</f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ref="AN26" si="111">AQ26</f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ref="AS26" si="112">AV26</f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ref="AX26" si="113">BA26</f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ref="BC26" si="114">BF26</f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31.5" x14ac:dyDescent="0.25">
      <c r="A27" s="10" t="s">
        <v>71</v>
      </c>
      <c r="B27" s="40" t="s">
        <v>73</v>
      </c>
      <c r="C27" s="24" t="s">
        <v>21</v>
      </c>
      <c r="D27" s="16" t="s">
        <v>66</v>
      </c>
      <c r="E27" s="11">
        <f t="shared" ref="E27" si="115">J27+O27+T27+Y27+AD27+AI27+AN27+AS27+AX27+BC27</f>
        <v>6921.7</v>
      </c>
      <c r="F27" s="11">
        <f t="shared" ref="F27" si="116">K27+P27+U27+Z27+AE27+AJ27+AO27+AT27+AY27+BD27</f>
        <v>0</v>
      </c>
      <c r="G27" s="11">
        <f t="shared" ref="G27" si="117">L27+Q27+V27+AA27+AF27+AK27+AP27+AU27+AZ27+BE27</f>
        <v>0</v>
      </c>
      <c r="H27" s="11">
        <f t="shared" ref="H27" si="118">M27+R27+W27+AB27+AG27+AL27+AQ27+AV27+BA27+BF27</f>
        <v>6852.5</v>
      </c>
      <c r="I27" s="11">
        <f t="shared" ref="I27" si="119">N27+S27+X27+AC27+AH27+AM27+AR27+AW27+BB27+BG27</f>
        <v>69.2</v>
      </c>
      <c r="J27" s="12">
        <f t="shared" ref="J27" si="120">L27+M27+N27</f>
        <v>6921.7</v>
      </c>
      <c r="K27" s="19">
        <v>0</v>
      </c>
      <c r="L27" s="21">
        <v>0</v>
      </c>
      <c r="M27" s="26">
        <v>6852.5</v>
      </c>
      <c r="N27" s="21">
        <v>69.2</v>
      </c>
      <c r="O27" s="18">
        <f t="shared" ref="O27" si="121">R27</f>
        <v>0</v>
      </c>
      <c r="P27" s="19">
        <v>0</v>
      </c>
      <c r="Q27" s="19">
        <v>0</v>
      </c>
      <c r="R27" s="19">
        <v>0</v>
      </c>
      <c r="S27" s="19">
        <v>0</v>
      </c>
      <c r="T27" s="31">
        <f t="shared" si="100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22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23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24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25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26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27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28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74</v>
      </c>
      <c r="B28" s="40" t="s">
        <v>75</v>
      </c>
      <c r="C28" s="24" t="s">
        <v>21</v>
      </c>
      <c r="D28" s="16" t="s">
        <v>66</v>
      </c>
      <c r="E28" s="11">
        <f t="shared" ref="E28" si="129">J28+O28+T28+Y28+AD28+AI28+AN28+AS28+AX28+BC28</f>
        <v>10157.800000000001</v>
      </c>
      <c r="F28" s="11">
        <f t="shared" ref="F28" si="130">K28+P28+U28+Z28+AE28+AJ28+AO28+AT28+AY28+BD28</f>
        <v>0</v>
      </c>
      <c r="G28" s="11">
        <f t="shared" ref="G28" si="131">L28+Q28+V28+AA28+AF28+AK28+AP28+AU28+AZ28+BE28</f>
        <v>0</v>
      </c>
      <c r="H28" s="11">
        <f t="shared" ref="H28" si="132">M28+R28+W28+AB28+AG28+AL28+AQ28+AV28+BA28+BF28</f>
        <v>10056.200000000001</v>
      </c>
      <c r="I28" s="11">
        <f t="shared" ref="I28" si="133">N28+S28+X28+AC28+AH28+AM28+AR28+AW28+BB28+BG28</f>
        <v>101.6</v>
      </c>
      <c r="J28" s="12">
        <f t="shared" ref="J28" si="134">L28+M28+N28</f>
        <v>10157.800000000001</v>
      </c>
      <c r="K28" s="19">
        <v>0</v>
      </c>
      <c r="L28" s="21">
        <v>0</v>
      </c>
      <c r="M28" s="26">
        <v>10056.200000000001</v>
      </c>
      <c r="N28" s="21">
        <v>101.6</v>
      </c>
      <c r="O28" s="18">
        <f t="shared" ref="O28" si="135">R28</f>
        <v>0</v>
      </c>
      <c r="P28" s="19">
        <v>0</v>
      </c>
      <c r="Q28" s="19">
        <v>0</v>
      </c>
      <c r="R28" s="19">
        <v>0</v>
      </c>
      <c r="S28" s="19">
        <v>0</v>
      </c>
      <c r="T28" s="31">
        <f t="shared" si="100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36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37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38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39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40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41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42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76</v>
      </c>
      <c r="B29" s="40" t="s">
        <v>78</v>
      </c>
      <c r="C29" s="24" t="s">
        <v>21</v>
      </c>
      <c r="D29" s="16" t="s">
        <v>66</v>
      </c>
      <c r="E29" s="11">
        <f t="shared" ref="E29:E31" si="143">J29+O29+T29+Y29+AD29+AI29+AN29+AS29+AX29+BC29</f>
        <v>5994.2</v>
      </c>
      <c r="F29" s="11">
        <f t="shared" ref="F29:F31" si="144">K29+P29+U29+Z29+AE29+AJ29+AO29+AT29+AY29+BD29</f>
        <v>0</v>
      </c>
      <c r="G29" s="11">
        <f t="shared" ref="G29:G31" si="145">L29+Q29+V29+AA29+AF29+AK29+AP29+AU29+AZ29+BE29</f>
        <v>0</v>
      </c>
      <c r="H29" s="11">
        <f t="shared" ref="H29:H31" si="146">M29+R29+W29+AB29+AG29+AL29+AQ29+AV29+BA29+BF29</f>
        <v>5934.2</v>
      </c>
      <c r="I29" s="11">
        <f t="shared" ref="I29:I31" si="147">N29+S29+X29+AC29+AH29+AM29+AR29+AW29+BB29+BG29</f>
        <v>60</v>
      </c>
      <c r="J29" s="12">
        <f>L29+M29+N29</f>
        <v>5994.2</v>
      </c>
      <c r="K29" s="19">
        <v>0</v>
      </c>
      <c r="L29" s="21">
        <v>0</v>
      </c>
      <c r="M29" s="26">
        <v>5934.2</v>
      </c>
      <c r="N29" s="21">
        <v>60</v>
      </c>
      <c r="O29" s="18">
        <f t="shared" ref="O29:O31" si="148">R29</f>
        <v>0</v>
      </c>
      <c r="P29" s="19">
        <v>0</v>
      </c>
      <c r="Q29" s="19">
        <v>0</v>
      </c>
      <c r="R29" s="19">
        <v>0</v>
      </c>
      <c r="S29" s="19">
        <v>0</v>
      </c>
      <c r="T29" s="31">
        <f t="shared" si="100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:Y31" si="149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:AD31" si="150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:AI31" si="151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:AN31" si="152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:AS31" si="153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:AX31" si="154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:BC31" si="155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77</v>
      </c>
      <c r="B30" s="41" t="s">
        <v>81</v>
      </c>
      <c r="C30" s="16" t="s">
        <v>21</v>
      </c>
      <c r="D30" s="16" t="s">
        <v>66</v>
      </c>
      <c r="E30" s="11">
        <f t="shared" si="143"/>
        <v>4785.5999999999995</v>
      </c>
      <c r="F30" s="11">
        <f t="shared" si="144"/>
        <v>0</v>
      </c>
      <c r="G30" s="11">
        <f t="shared" si="145"/>
        <v>4500.8999999999996</v>
      </c>
      <c r="H30" s="11">
        <f t="shared" si="146"/>
        <v>236.9</v>
      </c>
      <c r="I30" s="11">
        <f t="shared" si="147"/>
        <v>47.8</v>
      </c>
      <c r="J30" s="12">
        <f t="shared" ref="J30:J31" si="156">L30+M30+N30</f>
        <v>4785.5999999999995</v>
      </c>
      <c r="K30" s="19">
        <v>0</v>
      </c>
      <c r="L30" s="21">
        <v>4500.8999999999996</v>
      </c>
      <c r="M30" s="26">
        <v>236.9</v>
      </c>
      <c r="N30" s="21">
        <v>47.8</v>
      </c>
      <c r="O30" s="18">
        <f t="shared" si="148"/>
        <v>0</v>
      </c>
      <c r="P30" s="19">
        <v>0</v>
      </c>
      <c r="Q30" s="19">
        <v>0</v>
      </c>
      <c r="R30" s="19">
        <v>0</v>
      </c>
      <c r="S30" s="19">
        <v>0</v>
      </c>
      <c r="T30" s="31">
        <f t="shared" si="100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149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150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151"/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si="152"/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si="153"/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si="154"/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si="155"/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90</v>
      </c>
      <c r="B31" s="41" t="s">
        <v>82</v>
      </c>
      <c r="C31" s="16" t="s">
        <v>21</v>
      </c>
      <c r="D31" s="16" t="s">
        <v>66</v>
      </c>
      <c r="E31" s="11">
        <f t="shared" si="143"/>
        <v>3984.2</v>
      </c>
      <c r="F31" s="11">
        <f t="shared" si="144"/>
        <v>0</v>
      </c>
      <c r="G31" s="11">
        <f t="shared" si="145"/>
        <v>3747.2</v>
      </c>
      <c r="H31" s="11">
        <f t="shared" si="146"/>
        <v>197.1</v>
      </c>
      <c r="I31" s="11">
        <f t="shared" si="147"/>
        <v>39.9</v>
      </c>
      <c r="J31" s="12">
        <f t="shared" si="156"/>
        <v>3984.2</v>
      </c>
      <c r="K31" s="19">
        <v>0</v>
      </c>
      <c r="L31" s="21">
        <v>3747.2</v>
      </c>
      <c r="M31" s="26">
        <v>197.1</v>
      </c>
      <c r="N31" s="21">
        <v>39.9</v>
      </c>
      <c r="O31" s="18">
        <f t="shared" si="148"/>
        <v>0</v>
      </c>
      <c r="P31" s="19">
        <v>0</v>
      </c>
      <c r="Q31" s="19">
        <v>0</v>
      </c>
      <c r="R31" s="19">
        <v>0</v>
      </c>
      <c r="S31" s="19">
        <v>0</v>
      </c>
      <c r="T31" s="31">
        <f t="shared" si="100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49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50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51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52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53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54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55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91</v>
      </c>
      <c r="B32" s="41" t="s">
        <v>83</v>
      </c>
      <c r="C32" s="16" t="s">
        <v>21</v>
      </c>
      <c r="D32" s="16" t="s">
        <v>66</v>
      </c>
      <c r="E32" s="11">
        <f t="shared" ref="E32:E34" si="157">J32+O32+T32+Y32+AD32+AI32+AN32+AS32+AX32+BC32</f>
        <v>768.80000000000007</v>
      </c>
      <c r="F32" s="11">
        <f t="shared" ref="F32:F34" si="158">K32+P32+U32+Z32+AE32+AJ32+AO32+AT32+AY32+BD32</f>
        <v>0</v>
      </c>
      <c r="G32" s="11">
        <f t="shared" ref="G32:G34" si="159">L32+Q32+V32+AA32+AF32+AK32+AP32+AU32+AZ32+BE32</f>
        <v>723</v>
      </c>
      <c r="H32" s="11">
        <f t="shared" ref="H32:H34" si="160">M32+R32+W32+AB32+AG32+AL32+AQ32+AV32+BA32+BF32</f>
        <v>38.1</v>
      </c>
      <c r="I32" s="11">
        <f t="shared" ref="I32:I34" si="161">N32+S32+X32+AC32+AH32+AM32+AR32+AW32+BB32+BG32</f>
        <v>7.7</v>
      </c>
      <c r="J32" s="12">
        <f>L32+M32+N32</f>
        <v>768.80000000000007</v>
      </c>
      <c r="K32" s="19">
        <v>0</v>
      </c>
      <c r="L32" s="21">
        <v>723</v>
      </c>
      <c r="M32" s="26">
        <v>38.1</v>
      </c>
      <c r="N32" s="21">
        <v>7.7</v>
      </c>
      <c r="O32" s="18">
        <f t="shared" ref="O32:O34" si="162">R32</f>
        <v>0</v>
      </c>
      <c r="P32" s="19">
        <v>0</v>
      </c>
      <c r="Q32" s="19">
        <v>0</v>
      </c>
      <c r="R32" s="19">
        <v>0</v>
      </c>
      <c r="S32" s="19">
        <v>0</v>
      </c>
      <c r="T32" s="31">
        <f t="shared" si="100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63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64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65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66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67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68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69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92</v>
      </c>
      <c r="B33" s="41" t="s">
        <v>84</v>
      </c>
      <c r="C33" s="16" t="s">
        <v>21</v>
      </c>
      <c r="D33" s="16" t="s">
        <v>66</v>
      </c>
      <c r="E33" s="11">
        <f t="shared" si="157"/>
        <v>656.7</v>
      </c>
      <c r="F33" s="11">
        <f t="shared" si="158"/>
        <v>0</v>
      </c>
      <c r="G33" s="11">
        <f t="shared" si="159"/>
        <v>617.70000000000005</v>
      </c>
      <c r="H33" s="11">
        <f t="shared" si="160"/>
        <v>32.5</v>
      </c>
      <c r="I33" s="11">
        <f t="shared" si="161"/>
        <v>6.5</v>
      </c>
      <c r="J33" s="12">
        <f t="shared" ref="J33:J34" si="170">L33+M33+N33</f>
        <v>656.7</v>
      </c>
      <c r="K33" s="19">
        <v>0</v>
      </c>
      <c r="L33" s="21">
        <v>617.70000000000005</v>
      </c>
      <c r="M33" s="26">
        <v>32.5</v>
      </c>
      <c r="N33" s="21">
        <v>6.5</v>
      </c>
      <c r="O33" s="18">
        <f t="shared" si="162"/>
        <v>0</v>
      </c>
      <c r="P33" s="19">
        <v>0</v>
      </c>
      <c r="Q33" s="19">
        <v>0</v>
      </c>
      <c r="R33" s="19">
        <v>0</v>
      </c>
      <c r="S33" s="19">
        <v>0</v>
      </c>
      <c r="T33" s="31">
        <f t="shared" si="100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63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64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65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66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67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68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69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93</v>
      </c>
      <c r="B34" s="41" t="s">
        <v>85</v>
      </c>
      <c r="C34" s="16" t="s">
        <v>21</v>
      </c>
      <c r="D34" s="16" t="s">
        <v>66</v>
      </c>
      <c r="E34" s="11">
        <f t="shared" si="157"/>
        <v>1899.3999999999999</v>
      </c>
      <c r="F34" s="11">
        <f t="shared" si="158"/>
        <v>0</v>
      </c>
      <c r="G34" s="11">
        <f t="shared" si="159"/>
        <v>1786.3</v>
      </c>
      <c r="H34" s="11">
        <f t="shared" si="160"/>
        <v>94.1</v>
      </c>
      <c r="I34" s="11">
        <f t="shared" si="161"/>
        <v>19</v>
      </c>
      <c r="J34" s="12">
        <f t="shared" si="170"/>
        <v>1899.3999999999999</v>
      </c>
      <c r="K34" s="19">
        <v>0</v>
      </c>
      <c r="L34" s="21">
        <v>1786.3</v>
      </c>
      <c r="M34" s="26">
        <v>94.1</v>
      </c>
      <c r="N34" s="21">
        <v>19</v>
      </c>
      <c r="O34" s="18">
        <f t="shared" si="162"/>
        <v>0</v>
      </c>
      <c r="P34" s="19">
        <v>0</v>
      </c>
      <c r="Q34" s="19">
        <v>0</v>
      </c>
      <c r="R34" s="19">
        <v>0</v>
      </c>
      <c r="S34" s="19">
        <v>0</v>
      </c>
      <c r="T34" s="31">
        <f t="shared" si="100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63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64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65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66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67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68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69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94</v>
      </c>
      <c r="B35" s="41" t="s">
        <v>86</v>
      </c>
      <c r="C35" s="16" t="s">
        <v>21</v>
      </c>
      <c r="D35" s="16" t="s">
        <v>66</v>
      </c>
      <c r="E35" s="11">
        <f t="shared" ref="E35:E37" si="171">J35+O35+T35+Y35+AD35+AI35+AN35+AS35+AX35+BC35</f>
        <v>1342.1000000000001</v>
      </c>
      <c r="F35" s="11">
        <f t="shared" ref="F35:F37" si="172">K35+P35+U35+Z35+AE35+AJ35+AO35+AT35+AY35+BD35</f>
        <v>0</v>
      </c>
      <c r="G35" s="11">
        <f t="shared" ref="G35:G37" si="173">L35+Q35+V35+AA35+AF35+AK35+AP35+AU35+AZ35+BE35</f>
        <v>1262.2</v>
      </c>
      <c r="H35" s="11">
        <f t="shared" ref="H35:H37" si="174">M35+R35+W35+AB35+AG35+AL35+AQ35+AV35+BA35+BF35</f>
        <v>66.5</v>
      </c>
      <c r="I35" s="11">
        <f t="shared" ref="I35:I37" si="175">N35+S35+X35+AC35+AH35+AM35+AR35+AW35+BB35+BG35</f>
        <v>13.4</v>
      </c>
      <c r="J35" s="12">
        <f>L35+M35+N35</f>
        <v>1342.1000000000001</v>
      </c>
      <c r="K35" s="19">
        <v>0</v>
      </c>
      <c r="L35" s="21">
        <v>1262.2</v>
      </c>
      <c r="M35" s="26">
        <v>66.5</v>
      </c>
      <c r="N35" s="21">
        <v>13.4</v>
      </c>
      <c r="O35" s="18">
        <f t="shared" ref="O35:O37" si="176">R35</f>
        <v>0</v>
      </c>
      <c r="P35" s="19">
        <v>0</v>
      </c>
      <c r="Q35" s="19">
        <v>0</v>
      </c>
      <c r="R35" s="19">
        <v>0</v>
      </c>
      <c r="S35" s="19">
        <v>0</v>
      </c>
      <c r="T35" s="31">
        <f t="shared" si="100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77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78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79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80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81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182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183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95</v>
      </c>
      <c r="B36" s="41" t="s">
        <v>87</v>
      </c>
      <c r="C36" s="16" t="s">
        <v>21</v>
      </c>
      <c r="D36" s="16" t="s">
        <v>66</v>
      </c>
      <c r="E36" s="11">
        <f t="shared" si="171"/>
        <v>1834.2</v>
      </c>
      <c r="F36" s="11">
        <f t="shared" si="172"/>
        <v>0</v>
      </c>
      <c r="G36" s="11">
        <f t="shared" si="173"/>
        <v>1725</v>
      </c>
      <c r="H36" s="11">
        <f t="shared" si="174"/>
        <v>90.8</v>
      </c>
      <c r="I36" s="11">
        <f t="shared" si="175"/>
        <v>18.399999999999999</v>
      </c>
      <c r="J36" s="12">
        <f t="shared" ref="J36:J37" si="184">L36+M36+N36</f>
        <v>1834.2</v>
      </c>
      <c r="K36" s="19">
        <v>0</v>
      </c>
      <c r="L36" s="21">
        <v>1725</v>
      </c>
      <c r="M36" s="26">
        <v>90.8</v>
      </c>
      <c r="N36" s="21">
        <v>18.399999999999999</v>
      </c>
      <c r="O36" s="18">
        <f t="shared" si="176"/>
        <v>0</v>
      </c>
      <c r="P36" s="19">
        <v>0</v>
      </c>
      <c r="Q36" s="19">
        <v>0</v>
      </c>
      <c r="R36" s="19">
        <v>0</v>
      </c>
      <c r="S36" s="19">
        <v>0</v>
      </c>
      <c r="T36" s="31">
        <f t="shared" si="100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77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78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79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80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81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182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183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47.25" x14ac:dyDescent="0.25">
      <c r="A37" s="10" t="s">
        <v>96</v>
      </c>
      <c r="B37" s="41" t="s">
        <v>88</v>
      </c>
      <c r="C37" s="16" t="s">
        <v>21</v>
      </c>
      <c r="D37" s="16" t="s">
        <v>66</v>
      </c>
      <c r="E37" s="11">
        <f t="shared" si="171"/>
        <v>488.5</v>
      </c>
      <c r="F37" s="11">
        <f t="shared" si="172"/>
        <v>0</v>
      </c>
      <c r="G37" s="11">
        <f t="shared" si="173"/>
        <v>459.2</v>
      </c>
      <c r="H37" s="11">
        <f t="shared" si="174"/>
        <v>24.2</v>
      </c>
      <c r="I37" s="11">
        <f t="shared" si="175"/>
        <v>5.0999999999999996</v>
      </c>
      <c r="J37" s="12">
        <f t="shared" si="184"/>
        <v>488.5</v>
      </c>
      <c r="K37" s="19">
        <v>0</v>
      </c>
      <c r="L37" s="21">
        <v>459.2</v>
      </c>
      <c r="M37" s="26">
        <v>24.2</v>
      </c>
      <c r="N37" s="21">
        <v>5.0999999999999996</v>
      </c>
      <c r="O37" s="18">
        <f t="shared" si="176"/>
        <v>0</v>
      </c>
      <c r="P37" s="19">
        <v>0</v>
      </c>
      <c r="Q37" s="19">
        <v>0</v>
      </c>
      <c r="R37" s="19">
        <v>0</v>
      </c>
      <c r="S37" s="19">
        <v>0</v>
      </c>
      <c r="T37" s="31">
        <f t="shared" si="100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77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78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79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80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81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82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83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63" x14ac:dyDescent="0.25">
      <c r="A38" s="10" t="s">
        <v>97</v>
      </c>
      <c r="B38" s="42" t="s">
        <v>89</v>
      </c>
      <c r="C38" s="16" t="s">
        <v>21</v>
      </c>
      <c r="D38" s="16" t="s">
        <v>66</v>
      </c>
      <c r="E38" s="11">
        <f t="shared" ref="E38" si="185">J38+O38+T38+Y38+AD38+AI38+AN38+AS38+AX38+BC38</f>
        <v>14062.5</v>
      </c>
      <c r="F38" s="11">
        <f t="shared" ref="F38" si="186">K38+P38+U38+Z38+AE38+AJ38+AO38+AT38+AY38+BD38</f>
        <v>0</v>
      </c>
      <c r="G38" s="11">
        <f t="shared" ref="G38" si="187">L38+Q38+V38+AA38+AF38+AK38+AP38+AU38+AZ38+BE38</f>
        <v>0</v>
      </c>
      <c r="H38" s="11">
        <f t="shared" ref="H38" si="188">M38+R38+W38+AB38+AG38+AL38+AQ38+AV38+BA38+BF38</f>
        <v>12768.5</v>
      </c>
      <c r="I38" s="11">
        <f t="shared" ref="I38" si="189">N38+S38+X38+AC38+AH38+AM38+AR38+AW38+BB38+BG38</f>
        <v>1294</v>
      </c>
      <c r="J38" s="12">
        <f t="shared" ref="J38:J41" si="190">L38+M38+N38</f>
        <v>14062.5</v>
      </c>
      <c r="K38" s="19">
        <v>0</v>
      </c>
      <c r="L38" s="21">
        <v>0</v>
      </c>
      <c r="M38" s="26">
        <v>12768.5</v>
      </c>
      <c r="N38" s="21">
        <v>1294</v>
      </c>
      <c r="O38" s="18">
        <f t="shared" ref="O38" si="191">R38</f>
        <v>0</v>
      </c>
      <c r="P38" s="19">
        <v>0</v>
      </c>
      <c r="Q38" s="19">
        <v>0</v>
      </c>
      <c r="R38" s="19">
        <v>0</v>
      </c>
      <c r="S38" s="19">
        <v>0</v>
      </c>
      <c r="T38" s="31">
        <f t="shared" si="100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" si="192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" si="193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" si="194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" si="195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" si="196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" si="197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" si="198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100</v>
      </c>
      <c r="B39" s="42" t="s">
        <v>106</v>
      </c>
      <c r="C39" s="16" t="s">
        <v>21</v>
      </c>
      <c r="D39" s="16" t="s">
        <v>66</v>
      </c>
      <c r="E39" s="11">
        <f t="shared" ref="E39" si="199">J39+O39+T39+Y39+AD39+AI39+AN39+AS39+AX39+BC39</f>
        <v>13513.6</v>
      </c>
      <c r="F39" s="11">
        <f t="shared" ref="F39" si="200">K39+P39+U39+Z39+AE39+AJ39+AO39+AT39+AY39+BD39</f>
        <v>0</v>
      </c>
      <c r="G39" s="11">
        <f t="shared" ref="G39" si="201">L39+Q39+V39+AA39+AF39+AK39+AP39+AU39+AZ39+BE39</f>
        <v>0</v>
      </c>
      <c r="H39" s="11">
        <f t="shared" ref="H39" si="202">M39+R39+W39+AB39+AG39+AL39+AQ39+AV39+BA39+BF39</f>
        <v>13378.5</v>
      </c>
      <c r="I39" s="11">
        <f t="shared" ref="I39" si="203">N39+S39+X39+AC39+AH39+AM39+AR39+AW39+BB39+BG39</f>
        <v>135.1</v>
      </c>
      <c r="J39" s="32">
        <f t="shared" si="190"/>
        <v>0</v>
      </c>
      <c r="K39" s="19">
        <v>0</v>
      </c>
      <c r="L39" s="21">
        <v>0</v>
      </c>
      <c r="M39" s="26">
        <v>0</v>
      </c>
      <c r="N39" s="21">
        <v>0</v>
      </c>
      <c r="O39" s="31">
        <f t="shared" ref="O39:O41" si="204">SUM(Q39:S39)</f>
        <v>13513.6</v>
      </c>
      <c r="P39" s="19">
        <v>0</v>
      </c>
      <c r="Q39" s="21">
        <v>0</v>
      </c>
      <c r="R39" s="21">
        <f>16434-3055.5</f>
        <v>13378.5</v>
      </c>
      <c r="S39" s="21">
        <f>166-30.9</f>
        <v>135.1</v>
      </c>
      <c r="T39" s="31">
        <f t="shared" si="100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205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6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07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8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09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10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11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102</v>
      </c>
      <c r="B40" s="42" t="s">
        <v>114</v>
      </c>
      <c r="C40" s="16" t="s">
        <v>21</v>
      </c>
      <c r="D40" s="16" t="s">
        <v>66</v>
      </c>
      <c r="E40" s="11">
        <f t="shared" ref="E40" si="212">J40+O40+T40+Y40+AD40+AI40+AN40+AS40+AX40+BC40</f>
        <v>4023.5</v>
      </c>
      <c r="F40" s="11">
        <f t="shared" ref="F40" si="213">K40+P40+U40+Z40+AE40+AJ40+AO40+AT40+AY40+BD40</f>
        <v>0</v>
      </c>
      <c r="G40" s="11">
        <f t="shared" ref="G40" si="214">L40+Q40+V40+AA40+AF40+AK40+AP40+AU40+AZ40+BE40</f>
        <v>0</v>
      </c>
      <c r="H40" s="11">
        <f t="shared" ref="H40" si="215">M40+R40+W40+AB40+AG40+AL40+AQ40+AV40+BA40+BF40</f>
        <v>3983.2</v>
      </c>
      <c r="I40" s="11">
        <f t="shared" ref="I40" si="216">N40+S40+X40+AC40+AH40+AM40+AR40+AW40+BB40+BG40</f>
        <v>40.299999999999997</v>
      </c>
      <c r="J40" s="32">
        <f t="shared" si="190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si="204"/>
        <v>4023.5</v>
      </c>
      <c r="P40" s="19">
        <v>0</v>
      </c>
      <c r="Q40" s="21">
        <v>0</v>
      </c>
      <c r="R40" s="21">
        <v>3983.2</v>
      </c>
      <c r="S40" s="21">
        <v>40.299999999999997</v>
      </c>
      <c r="T40" s="31">
        <f t="shared" si="100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7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8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19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20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21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22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23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104</v>
      </c>
      <c r="B41" s="42" t="s">
        <v>110</v>
      </c>
      <c r="C41" s="16" t="s">
        <v>21</v>
      </c>
      <c r="D41" s="16" t="s">
        <v>66</v>
      </c>
      <c r="E41" s="11">
        <f t="shared" ref="E41" si="224">J41+O41+T41+Y41+AD41+AI41+AN41+AS41+AX41+BC41</f>
        <v>7325.8999999999987</v>
      </c>
      <c r="F41" s="11">
        <f t="shared" ref="F41" si="225">K41+P41+U41+Z41+AE41+AJ41+AO41+AT41+AY41+BD41</f>
        <v>0</v>
      </c>
      <c r="G41" s="11">
        <f t="shared" ref="G41" si="226">L41+Q41+V41+AA41+AF41+AK41+AP41+AU41+AZ41+BE41</f>
        <v>6889.9999999999991</v>
      </c>
      <c r="H41" s="11">
        <f t="shared" ref="H41" si="227">M41+R41+W41+AB41+AG41+AL41+AQ41+AV41+BA41+BF41</f>
        <v>362.7</v>
      </c>
      <c r="I41" s="11">
        <f t="shared" ref="I41" si="228">N41+S41+X41+AC41+AH41+AM41+AR41+AW41+BB41+BG41</f>
        <v>73.2</v>
      </c>
      <c r="J41" s="32">
        <f t="shared" si="190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204"/>
        <v>7325.8999999999987</v>
      </c>
      <c r="P41" s="19">
        <v>0</v>
      </c>
      <c r="Q41" s="21">
        <f>9366.8-2476.8</f>
        <v>6889.9999999999991</v>
      </c>
      <c r="R41" s="21">
        <f>493-130.3</f>
        <v>362.7</v>
      </c>
      <c r="S41" s="21">
        <f>99.7-26.5</f>
        <v>73.2</v>
      </c>
      <c r="T41" s="31">
        <f t="shared" si="100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9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30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31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32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33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34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5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105</v>
      </c>
      <c r="B42" s="42" t="s">
        <v>111</v>
      </c>
      <c r="C42" s="16" t="s">
        <v>21</v>
      </c>
      <c r="D42" s="16" t="s">
        <v>66</v>
      </c>
      <c r="E42" s="11">
        <f t="shared" ref="E42:E44" si="236">J42+O42+T42+Y42+AD42+AI42+AN42+AS42+AX42+BC42</f>
        <v>10611</v>
      </c>
      <c r="F42" s="11">
        <f t="shared" ref="F42:F44" si="237">K42+P42+U42+Z42+AE42+AJ42+AO42+AT42+AY42+BD42</f>
        <v>0</v>
      </c>
      <c r="G42" s="11">
        <f t="shared" ref="G42:G44" si="238">L42+Q42+V42+AA42+AF42+AK42+AP42+AU42+AZ42+BE42</f>
        <v>9979.7000000000007</v>
      </c>
      <c r="H42" s="11">
        <f t="shared" ref="H42:H44" si="239">M42+R42+W42+AB42+AG42+AL42+AQ42+AV42+BA42+BF42</f>
        <v>525.30000000000007</v>
      </c>
      <c r="I42" s="11">
        <f t="shared" ref="I42:I44" si="240">N42+S42+X42+AC42+AH42+AM42+AR42+AW42+BB42+BG42</f>
        <v>106</v>
      </c>
      <c r="J42" s="32">
        <f t="shared" ref="J42:J44" si="241">L42+M42+N42</f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ref="O42:O44" si="242">SUM(Q42:S42)</f>
        <v>10611</v>
      </c>
      <c r="P42" s="19">
        <v>0</v>
      </c>
      <c r="Q42" s="21">
        <f>10365.1-385.4</f>
        <v>9979.7000000000007</v>
      </c>
      <c r="R42" s="21">
        <f>545.6-20.3</f>
        <v>525.30000000000007</v>
      </c>
      <c r="S42" s="21">
        <f>107.3-1.3</f>
        <v>106</v>
      </c>
      <c r="T42" s="31">
        <f t="shared" si="100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:Y44" si="243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:AD44" si="244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:AI44" si="245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:AN44" si="246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:AS44" si="247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:AX44" si="248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:BC44" si="249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107</v>
      </c>
      <c r="B43" s="42" t="s">
        <v>112</v>
      </c>
      <c r="C43" s="16" t="s">
        <v>21</v>
      </c>
      <c r="D43" s="16" t="s">
        <v>66</v>
      </c>
      <c r="E43" s="11">
        <f t="shared" si="236"/>
        <v>7547</v>
      </c>
      <c r="F43" s="11">
        <f t="shared" si="237"/>
        <v>0</v>
      </c>
      <c r="G43" s="11">
        <f t="shared" si="238"/>
        <v>7097.9</v>
      </c>
      <c r="H43" s="11">
        <f t="shared" si="239"/>
        <v>373.6</v>
      </c>
      <c r="I43" s="11">
        <f t="shared" si="240"/>
        <v>75.5</v>
      </c>
      <c r="J43" s="32">
        <f t="shared" si="241"/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si="242"/>
        <v>7547</v>
      </c>
      <c r="P43" s="19">
        <v>0</v>
      </c>
      <c r="Q43" s="21">
        <f>7611-513.1</f>
        <v>7097.9</v>
      </c>
      <c r="R43" s="21">
        <f>400.6-27</f>
        <v>373.6</v>
      </c>
      <c r="S43" s="21">
        <f>81-5.5</f>
        <v>75.5</v>
      </c>
      <c r="T43" s="31">
        <f t="shared" si="100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si="243"/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si="244"/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si="245"/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si="246"/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si="247"/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si="248"/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si="249"/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108</v>
      </c>
      <c r="B44" s="42" t="s">
        <v>115</v>
      </c>
      <c r="C44" s="16" t="s">
        <v>21</v>
      </c>
      <c r="D44" s="16" t="s">
        <v>66</v>
      </c>
      <c r="E44" s="11">
        <f t="shared" si="236"/>
        <v>1132.4000000000001</v>
      </c>
      <c r="F44" s="11">
        <f t="shared" si="237"/>
        <v>0</v>
      </c>
      <c r="G44" s="11">
        <f t="shared" si="238"/>
        <v>1064.9000000000001</v>
      </c>
      <c r="H44" s="11">
        <f t="shared" si="239"/>
        <v>56.1</v>
      </c>
      <c r="I44" s="11">
        <f t="shared" si="240"/>
        <v>11.4</v>
      </c>
      <c r="J44" s="32">
        <f t="shared" si="241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42"/>
        <v>1132.4000000000001</v>
      </c>
      <c r="P44" s="19">
        <v>0</v>
      </c>
      <c r="Q44" s="21">
        <v>1064.9000000000001</v>
      </c>
      <c r="R44" s="21">
        <v>56.1</v>
      </c>
      <c r="S44" s="21">
        <v>11.4</v>
      </c>
      <c r="T44" s="31">
        <f t="shared" si="100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43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44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45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46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47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48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49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122</v>
      </c>
      <c r="B45" s="42" t="s">
        <v>116</v>
      </c>
      <c r="C45" s="16" t="s">
        <v>21</v>
      </c>
      <c r="D45" s="16" t="s">
        <v>66</v>
      </c>
      <c r="E45" s="11">
        <f t="shared" ref="E45" si="250">J45+O45+T45+Y45+AD45+AI45+AN45+AS45+AX45+BC45</f>
        <v>1530.2</v>
      </c>
      <c r="F45" s="11">
        <f t="shared" ref="F45" si="251">K45+P45+U45+Z45+AE45+AJ45+AO45+AT45+AY45+BD45</f>
        <v>0</v>
      </c>
      <c r="G45" s="11">
        <f t="shared" ref="G45" si="252">L45+Q45+V45+AA45+AF45+AK45+AP45+AU45+AZ45+BE45</f>
        <v>1439</v>
      </c>
      <c r="H45" s="11">
        <f t="shared" ref="H45" si="253">M45+R45+W45+AB45+AG45+AL45+AQ45+AV45+BA45+BF45</f>
        <v>75.8</v>
      </c>
      <c r="I45" s="11">
        <f t="shared" ref="I45" si="254">N45+S45+X45+AC45+AH45+AM45+AR45+AW45+BB45+BG45</f>
        <v>15.4</v>
      </c>
      <c r="J45" s="32">
        <f t="shared" ref="J45" si="255">L45+M45+N45</f>
        <v>0</v>
      </c>
      <c r="K45" s="19">
        <v>0</v>
      </c>
      <c r="L45" s="21">
        <v>0</v>
      </c>
      <c r="M45" s="26">
        <v>0</v>
      </c>
      <c r="N45" s="21">
        <v>0</v>
      </c>
      <c r="O45" s="31">
        <f t="shared" ref="O45" si="256">SUM(Q45:S45)</f>
        <v>1530.2</v>
      </c>
      <c r="P45" s="19">
        <v>0</v>
      </c>
      <c r="Q45" s="21">
        <v>1439</v>
      </c>
      <c r="R45" s="21">
        <v>75.8</v>
      </c>
      <c r="S45" s="21">
        <v>15.4</v>
      </c>
      <c r="T45" s="31">
        <f t="shared" si="100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ref="Y45" si="257">AB45</f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ref="AD45" si="258">AG45</f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ref="AI45" si="259">AL45</f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ref="AN45" si="260">AQ45</f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ref="AS45" si="261">AV45</f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ref="AX45" si="262">BA45</f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ref="BC45" si="263">BF45</f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123</v>
      </c>
      <c r="B46" s="42" t="s">
        <v>117</v>
      </c>
      <c r="C46" s="16" t="s">
        <v>21</v>
      </c>
      <c r="D46" s="16" t="s">
        <v>66</v>
      </c>
      <c r="E46" s="11">
        <f t="shared" ref="E46" si="264">J46+O46+T46+Y46+AD46+AI46+AN46+AS46+AX46+BC46</f>
        <v>716.8</v>
      </c>
      <c r="F46" s="11">
        <f t="shared" ref="F46" si="265">K46+P46+U46+Z46+AE46+AJ46+AO46+AT46+AY46+BD46</f>
        <v>0</v>
      </c>
      <c r="G46" s="11">
        <f t="shared" ref="G46" si="266">L46+Q46+V46+AA46+AF46+AK46+AP46+AU46+AZ46+BE46</f>
        <v>674.1</v>
      </c>
      <c r="H46" s="11">
        <f t="shared" ref="H46" si="267">M46+R46+W46+AB46+AG46+AL46+AQ46+AV46+BA46+BF46</f>
        <v>35.4</v>
      </c>
      <c r="I46" s="11">
        <f t="shared" ref="I46" si="268">N46+S46+X46+AC46+AH46+AM46+AR46+AW46+BB46+BG46</f>
        <v>7.3</v>
      </c>
      <c r="J46" s="32">
        <f t="shared" ref="J46" si="269">L46+M46+N46</f>
        <v>0</v>
      </c>
      <c r="K46" s="19">
        <v>0</v>
      </c>
      <c r="L46" s="21">
        <v>0</v>
      </c>
      <c r="M46" s="26">
        <v>0</v>
      </c>
      <c r="N46" s="21">
        <v>0</v>
      </c>
      <c r="O46" s="31">
        <f t="shared" ref="O46" si="270">SUM(Q46:S46)</f>
        <v>716.8</v>
      </c>
      <c r="P46" s="19">
        <v>0</v>
      </c>
      <c r="Q46" s="21">
        <v>674.1</v>
      </c>
      <c r="R46" s="21">
        <v>35.4</v>
      </c>
      <c r="S46" s="21">
        <v>7.3</v>
      </c>
      <c r="T46" s="31">
        <f t="shared" si="100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71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72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73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74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75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76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77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124</v>
      </c>
      <c r="B47" s="42" t="s">
        <v>118</v>
      </c>
      <c r="C47" s="16" t="s">
        <v>21</v>
      </c>
      <c r="D47" s="16" t="s">
        <v>66</v>
      </c>
      <c r="E47" s="11">
        <f t="shared" ref="E47" si="278">J47+O47+T47+Y47+AD47+AI47+AN47+AS47+AX47+BC47</f>
        <v>850.6</v>
      </c>
      <c r="F47" s="11">
        <f t="shared" ref="F47" si="279">K47+P47+U47+Z47+AE47+AJ47+AO47+AT47+AY47+BD47</f>
        <v>0</v>
      </c>
      <c r="G47" s="11">
        <f t="shared" ref="G47" si="280">L47+Q47+V47+AA47+AF47+AK47+AP47+AU47+AZ47+BE47</f>
        <v>799.8</v>
      </c>
      <c r="H47" s="11">
        <f t="shared" ref="H47" si="281">M47+R47+W47+AB47+AG47+AL47+AQ47+AV47+BA47+BF47</f>
        <v>42.1</v>
      </c>
      <c r="I47" s="11">
        <f t="shared" ref="I47" si="282">N47+S47+X47+AC47+AH47+AM47+AR47+AW47+BB47+BG47</f>
        <v>8.6999999999999993</v>
      </c>
      <c r="J47" s="32">
        <f t="shared" ref="J47" si="283">L47+M47+N47</f>
        <v>0</v>
      </c>
      <c r="K47" s="19">
        <v>0</v>
      </c>
      <c r="L47" s="21">
        <v>0</v>
      </c>
      <c r="M47" s="26">
        <v>0</v>
      </c>
      <c r="N47" s="21">
        <v>0</v>
      </c>
      <c r="O47" s="31">
        <f t="shared" ref="O47" si="284">SUM(Q47:S47)</f>
        <v>850.6</v>
      </c>
      <c r="P47" s="19">
        <v>0</v>
      </c>
      <c r="Q47" s="21">
        <v>799.8</v>
      </c>
      <c r="R47" s="21">
        <v>42.1</v>
      </c>
      <c r="S47" s="21">
        <v>8.6999999999999993</v>
      </c>
      <c r="T47" s="31">
        <f t="shared" si="100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85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86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87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88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89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90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91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125</v>
      </c>
      <c r="B48" s="42" t="s">
        <v>119</v>
      </c>
      <c r="C48" s="16" t="s">
        <v>21</v>
      </c>
      <c r="D48" s="16" t="s">
        <v>66</v>
      </c>
      <c r="E48" s="11">
        <f t="shared" ref="E48" si="292">J48+O48+T48+Y48+AD48+AI48+AN48+AS48+AX48+BC48</f>
        <v>771.40000000000009</v>
      </c>
      <c r="F48" s="11">
        <f t="shared" ref="F48" si="293">K48+P48+U48+Z48+AE48+AJ48+AO48+AT48+AY48+BD48</f>
        <v>0</v>
      </c>
      <c r="G48" s="11">
        <f t="shared" ref="G48" si="294">L48+Q48+V48+AA48+AF48+AK48+AP48+AU48+AZ48+BE48</f>
        <v>725.5</v>
      </c>
      <c r="H48" s="11">
        <f t="shared" ref="H48" si="295">M48+R48+W48+AB48+AG48+AL48+AQ48+AV48+BA48+BF48</f>
        <v>38.200000000000003</v>
      </c>
      <c r="I48" s="11">
        <f t="shared" ref="I48" si="296">N48+S48+X48+AC48+AH48+AM48+AR48+AW48+BB48+BG48</f>
        <v>7.7</v>
      </c>
      <c r="J48" s="32">
        <f t="shared" ref="J48" si="297">L48+M48+N48</f>
        <v>0</v>
      </c>
      <c r="K48" s="19">
        <v>0</v>
      </c>
      <c r="L48" s="21">
        <v>0</v>
      </c>
      <c r="M48" s="26">
        <v>0</v>
      </c>
      <c r="N48" s="21">
        <v>0</v>
      </c>
      <c r="O48" s="31">
        <f t="shared" ref="O48" si="298">SUM(Q48:S48)</f>
        <v>771.40000000000009</v>
      </c>
      <c r="P48" s="19">
        <v>0</v>
      </c>
      <c r="Q48" s="21">
        <v>725.5</v>
      </c>
      <c r="R48" s="21">
        <v>38.200000000000003</v>
      </c>
      <c r="S48" s="21">
        <v>7.7</v>
      </c>
      <c r="T48" s="31">
        <f t="shared" si="100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99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300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301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302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303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304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305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126</v>
      </c>
      <c r="B49" s="42" t="s">
        <v>120</v>
      </c>
      <c r="C49" s="16" t="s">
        <v>21</v>
      </c>
      <c r="D49" s="16" t="s">
        <v>66</v>
      </c>
      <c r="E49" s="11">
        <f t="shared" ref="E49" si="306">J49+O49+T49+Y49+AD49+AI49+AN49+AS49+AX49+BC49</f>
        <v>658.8</v>
      </c>
      <c r="F49" s="11">
        <f t="shared" ref="F49" si="307">K49+P49+U49+Z49+AE49+AJ49+AO49+AT49+AY49+BD49</f>
        <v>0</v>
      </c>
      <c r="G49" s="11">
        <f t="shared" ref="G49" si="308">L49+Q49+V49+AA49+AF49+AK49+AP49+AU49+AZ49+BE49</f>
        <v>619.5</v>
      </c>
      <c r="H49" s="11">
        <f t="shared" ref="H49" si="309">M49+R49+W49+AB49+AG49+AL49+AQ49+AV49+BA49+BF49</f>
        <v>32.4</v>
      </c>
      <c r="I49" s="11">
        <f t="shared" ref="I49" si="310">N49+S49+X49+AC49+AH49+AM49+AR49+AW49+BB49+BG49</f>
        <v>6.9</v>
      </c>
      <c r="J49" s="32">
        <f t="shared" ref="J49" si="311">L49+M49+N49</f>
        <v>0</v>
      </c>
      <c r="K49" s="19">
        <v>0</v>
      </c>
      <c r="L49" s="21">
        <v>0</v>
      </c>
      <c r="M49" s="26">
        <v>0</v>
      </c>
      <c r="N49" s="21">
        <v>0</v>
      </c>
      <c r="O49" s="31">
        <f t="shared" ref="O49" si="312">SUM(Q49:S49)</f>
        <v>658.8</v>
      </c>
      <c r="P49" s="19">
        <v>0</v>
      </c>
      <c r="Q49" s="21">
        <v>619.5</v>
      </c>
      <c r="R49" s="21">
        <v>32.4</v>
      </c>
      <c r="S49" s="21">
        <v>6.9</v>
      </c>
      <c r="T49" s="31">
        <f t="shared" si="100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13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14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15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16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17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18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19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127</v>
      </c>
      <c r="B50" s="42" t="s">
        <v>121</v>
      </c>
      <c r="C50" s="16" t="s">
        <v>21</v>
      </c>
      <c r="D50" s="16" t="s">
        <v>66</v>
      </c>
      <c r="E50" s="11">
        <f t="shared" ref="E50" si="320">J50+O50+T50+Y50+AD50+AI50+AN50+AS50+AX50+BC50</f>
        <v>935.6</v>
      </c>
      <c r="F50" s="11">
        <f t="shared" ref="F50" si="321">K50+P50+U50+Z50+AE50+AJ50+AO50+AT50+AY50+BD50</f>
        <v>0</v>
      </c>
      <c r="G50" s="11">
        <f t="shared" ref="G50" si="322">L50+Q50+V50+AA50+AF50+AK50+AP50+AU50+AZ50+BE50</f>
        <v>100.3</v>
      </c>
      <c r="H50" s="11">
        <f t="shared" ref="H50" si="323">M50+R50+W50+AB50+AG50+AL50+AQ50+AV50+BA50+BF50</f>
        <v>5.3</v>
      </c>
      <c r="I50" s="11">
        <f t="shared" ref="I50" si="324">N50+S50+X50+AC50+AH50+AM50+AR50+AW50+BB50+BG50</f>
        <v>830</v>
      </c>
      <c r="J50" s="32">
        <f t="shared" ref="J50" si="325">L50+M50+N50</f>
        <v>0</v>
      </c>
      <c r="K50" s="19">
        <v>0</v>
      </c>
      <c r="L50" s="21">
        <v>0</v>
      </c>
      <c r="M50" s="26">
        <v>0</v>
      </c>
      <c r="N50" s="21">
        <v>0</v>
      </c>
      <c r="O50" s="31">
        <f t="shared" ref="O50" si="326">SUM(Q50:S50)</f>
        <v>935.6</v>
      </c>
      <c r="P50" s="19">
        <v>0</v>
      </c>
      <c r="Q50" s="21">
        <v>100.3</v>
      </c>
      <c r="R50" s="21">
        <v>5.3</v>
      </c>
      <c r="S50" s="21">
        <v>830</v>
      </c>
      <c r="T50" s="31">
        <f t="shared" si="100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27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28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29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30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31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32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33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47.25" x14ac:dyDescent="0.25">
      <c r="A51" s="10" t="s">
        <v>128</v>
      </c>
      <c r="B51" s="42" t="s">
        <v>57</v>
      </c>
      <c r="C51" s="16" t="s">
        <v>21</v>
      </c>
      <c r="D51" s="16" t="s">
        <v>21</v>
      </c>
      <c r="E51" s="11">
        <f t="shared" ref="E51" si="334">J51+O51+T51+Y51+AD51+AI51+AN51+AS51+AX51+BC51</f>
        <v>31582.1</v>
      </c>
      <c r="F51" s="11">
        <f t="shared" ref="F51" si="335">K51+P51+U51+Z51+AE51+AJ51+AO51+AT51+AY51+BD51</f>
        <v>0</v>
      </c>
      <c r="G51" s="11">
        <f t="shared" ref="G51" si="336">L51+Q51+V51+AA51+AF51+AK51+AP51+AU51+AZ51+BE51</f>
        <v>30003</v>
      </c>
      <c r="H51" s="11">
        <f t="shared" ref="H51" si="337">M51+R51+W51+AB51+AG51+AL51+AQ51+AV51+BA51+BF51</f>
        <v>1579.1</v>
      </c>
      <c r="I51" s="11">
        <f t="shared" ref="I51" si="338">N51+S51+X51+AC51+AH51+AM51+AR51+AW51+BB51+BG51</f>
        <v>0</v>
      </c>
      <c r="J51" s="32">
        <f t="shared" ref="J51" si="339">L51+M51+N51</f>
        <v>0</v>
      </c>
      <c r="K51" s="19">
        <v>0</v>
      </c>
      <c r="L51" s="21">
        <v>0</v>
      </c>
      <c r="M51" s="26">
        <v>0</v>
      </c>
      <c r="N51" s="21">
        <v>0</v>
      </c>
      <c r="O51" s="31">
        <f t="shared" ref="O51" si="340">SUM(Q51:S51)</f>
        <v>0</v>
      </c>
      <c r="P51" s="19">
        <v>0</v>
      </c>
      <c r="Q51" s="21">
        <v>0</v>
      </c>
      <c r="R51" s="21">
        <v>0</v>
      </c>
      <c r="S51" s="21">
        <v>0</v>
      </c>
      <c r="T51" s="31">
        <f t="shared" si="100"/>
        <v>31582.1</v>
      </c>
      <c r="U51" s="19">
        <v>0</v>
      </c>
      <c r="V51" s="21">
        <v>30003</v>
      </c>
      <c r="W51" s="21">
        <v>1579.1</v>
      </c>
      <c r="X51" s="44">
        <v>0</v>
      </c>
      <c r="Y51" s="18">
        <f t="shared" ref="Y51" si="341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42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43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44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45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46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47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47.25" x14ac:dyDescent="0.25">
      <c r="A52" s="10" t="s">
        <v>132</v>
      </c>
      <c r="B52" s="42" t="s">
        <v>133</v>
      </c>
      <c r="C52" s="16" t="s">
        <v>21</v>
      </c>
      <c r="D52" s="16" t="s">
        <v>66</v>
      </c>
      <c r="E52" s="11">
        <f t="shared" ref="E52" si="348">J52+O52+T52+Y52+AD52+AI52+AN52+AS52+AX52+BC52</f>
        <v>1667.6000000000001</v>
      </c>
      <c r="F52" s="11">
        <f t="shared" ref="F52" si="349">K52+P52+U52+Z52+AE52+AJ52+AO52+AT52+AY52+BD52</f>
        <v>0</v>
      </c>
      <c r="G52" s="11">
        <f t="shared" ref="G52" si="350">L52+Q52+V52+AA52+AF52+AK52+AP52+AU52+AZ52+BE52</f>
        <v>0</v>
      </c>
      <c r="H52" s="11">
        <f t="shared" ref="H52" si="351">M52+R52+W52+AB52+AG52+AL52+AQ52+AV52+BA52+BF52</f>
        <v>1650.9</v>
      </c>
      <c r="I52" s="11">
        <f t="shared" ref="I52" si="352">N52+S52+X52+AC52+AH52+AM52+AR52+AW52+BB52+BG52</f>
        <v>16.7</v>
      </c>
      <c r="J52" s="32">
        <f t="shared" ref="J52" si="353">L52+M52+N52</f>
        <v>0</v>
      </c>
      <c r="K52" s="19">
        <v>0</v>
      </c>
      <c r="L52" s="21">
        <v>0</v>
      </c>
      <c r="M52" s="26">
        <v>0</v>
      </c>
      <c r="N52" s="21">
        <v>0</v>
      </c>
      <c r="O52" s="31">
        <f t="shared" ref="O52" si="354">SUM(Q52:S52)</f>
        <v>0</v>
      </c>
      <c r="P52" s="19">
        <v>0</v>
      </c>
      <c r="Q52" s="21">
        <v>0</v>
      </c>
      <c r="R52" s="21">
        <v>0</v>
      </c>
      <c r="S52" s="21">
        <v>0</v>
      </c>
      <c r="T52" s="31">
        <f t="shared" ref="T52" si="355">SUM(V52:X52)</f>
        <v>1667.6000000000001</v>
      </c>
      <c r="U52" s="19">
        <v>0</v>
      </c>
      <c r="V52" s="21">
        <v>0</v>
      </c>
      <c r="W52" s="21">
        <v>1650.9</v>
      </c>
      <c r="X52" s="21">
        <v>16.7</v>
      </c>
      <c r="Y52" s="18">
        <f t="shared" ref="Y52" si="356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" si="357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" si="358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" si="359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" si="360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" si="361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" si="362">BF52</f>
        <v>0</v>
      </c>
      <c r="BD52" s="19">
        <v>0</v>
      </c>
      <c r="BE52" s="19">
        <v>0</v>
      </c>
      <c r="BF52" s="19">
        <v>0</v>
      </c>
      <c r="BG52" s="19">
        <v>0</v>
      </c>
    </row>
  </sheetData>
  <dataConsolidate/>
  <mergeCells count="43">
    <mergeCell ref="B21:D21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Z7:AC7"/>
    <mergeCell ref="Y6:AC6"/>
    <mergeCell ref="AX6:BB6"/>
    <mergeCell ref="AY7:BB7"/>
    <mergeCell ref="P7:S7"/>
    <mergeCell ref="AI7:AI8"/>
    <mergeCell ref="AJ7:AM7"/>
    <mergeCell ref="AN7:AN8"/>
    <mergeCell ref="AO7:AR7"/>
    <mergeCell ref="T7:T8"/>
    <mergeCell ref="U7:X7"/>
    <mergeCell ref="AX7:AX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</mergeCells>
  <printOptions horizontalCentered="1"/>
  <pageMargins left="0" right="0" top="0.19685039370078741" bottom="0.19685039370078741" header="0.31496062992125984" footer="0.31496062992125984"/>
  <pageSetup paperSize="9" scale="32" fitToWidth="3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2023-02-14T10:59:50Z</cp:lastPrinted>
  <dcterms:created xsi:type="dcterms:W3CDTF">2019-10-14T07:16:42Z</dcterms:created>
  <dcterms:modified xsi:type="dcterms:W3CDTF">2023-02-14T10:59:53Z</dcterms:modified>
</cp:coreProperties>
</file>