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lkoVV\Desktop\Рабочие документы\ОРВ и экспертиза НПА\Бани\Проект МНПА по баням 2024 (цена и категории)\"/>
    </mc:Choice>
  </mc:AlternateContent>
  <bookViews>
    <workbookView xWindow="0" yWindow="0" windowWidth="28800" windowHeight="12300"/>
  </bookViews>
  <sheets>
    <sheet name="Свод" sheetId="5" r:id="rId1"/>
    <sheet name="Расчет" sheetId="7" state="hidden" r:id="rId2"/>
    <sheet name="В разрезе предприятий" sheetId="6" r:id="rId3"/>
    <sheet name="Новые льготы" sheetId="8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5" l="1"/>
  <c r="E5" i="5"/>
  <c r="D42" i="6"/>
  <c r="D40" i="6"/>
  <c r="I40" i="6"/>
  <c r="D13" i="6"/>
  <c r="G24" i="6"/>
  <c r="F24" i="6"/>
  <c r="E24" i="6"/>
  <c r="D24" i="6"/>
  <c r="I36" i="6" l="1"/>
  <c r="E35" i="6"/>
  <c r="D35" i="6"/>
  <c r="J37" i="6" l="1"/>
  <c r="J38" i="6" s="1"/>
  <c r="J36" i="6"/>
  <c r="I37" i="6"/>
  <c r="I38" i="6" s="1"/>
  <c r="L35" i="6"/>
  <c r="L36" i="6" s="1"/>
  <c r="L37" i="6" s="1"/>
  <c r="K35" i="6"/>
  <c r="K36" i="6" s="1"/>
  <c r="K37" i="6" s="1"/>
  <c r="B4" i="8"/>
  <c r="E4" i="8" s="1"/>
  <c r="E5" i="8" s="1"/>
  <c r="K38" i="6" l="1"/>
  <c r="L38" i="6"/>
  <c r="D36" i="6"/>
  <c r="D37" i="6" s="1"/>
  <c r="E10" i="6"/>
  <c r="F10" i="6"/>
  <c r="G10" i="6"/>
  <c r="D10" i="6"/>
  <c r="E34" i="6"/>
  <c r="F34" i="6"/>
  <c r="G34" i="6"/>
  <c r="D34" i="6"/>
  <c r="G8" i="6" l="1"/>
  <c r="F8" i="6"/>
  <c r="G35" i="6" l="1"/>
  <c r="F35" i="6"/>
  <c r="G36" i="6" l="1"/>
  <c r="F36" i="6"/>
  <c r="F37" i="6" s="1"/>
  <c r="E36" i="6"/>
  <c r="G37" i="6" l="1"/>
  <c r="G38" i="6" s="1"/>
  <c r="E37" i="6"/>
  <c r="E38" i="6" s="1"/>
  <c r="F38" i="6"/>
  <c r="G23" i="6"/>
  <c r="F23" i="6"/>
  <c r="E23" i="6"/>
  <c r="D23" i="6"/>
  <c r="G9" i="6"/>
  <c r="F9" i="6"/>
  <c r="F11" i="6" s="1"/>
  <c r="E9" i="6"/>
  <c r="D9" i="6"/>
  <c r="F25" i="6" l="1"/>
  <c r="C7" i="7"/>
  <c r="G25" i="6"/>
  <c r="D38" i="6"/>
  <c r="E11" i="6"/>
  <c r="D11" i="6"/>
  <c r="D7" i="7"/>
  <c r="G11" i="6"/>
  <c r="E25" i="6"/>
  <c r="D25" i="6"/>
  <c r="D27" i="6" l="1"/>
  <c r="G9" i="7"/>
  <c r="G7" i="7"/>
  <c r="G11" i="7" l="1"/>
  <c r="E7" i="5"/>
</calcChain>
</file>

<file path=xl/sharedStrings.xml><?xml version="1.0" encoding="utf-8"?>
<sst xmlns="http://schemas.openxmlformats.org/spreadsheetml/2006/main" count="73" uniqueCount="44">
  <si>
    <t>п/п</t>
  </si>
  <si>
    <t>Субсидия субсидий из районного бюджета на возмещение недополученных доходов, возникающих при оказании населению услуг общественных бань  на 2022 год, руб.</t>
  </si>
  <si>
    <t>СЖКС</t>
  </si>
  <si>
    <t>Ремстрой</t>
  </si>
  <si>
    <t>Взрослый</t>
  </si>
  <si>
    <t>Детский</t>
  </si>
  <si>
    <t>Среднемесячное значение</t>
  </si>
  <si>
    <t>Стоимость билета</t>
  </si>
  <si>
    <t>План выручка на период с 01.04.22 по 30.11.23</t>
  </si>
  <si>
    <t>Итого</t>
  </si>
  <si>
    <t>Разница (меньше субсидия)</t>
  </si>
  <si>
    <t>Критерии на получение субсидии из районного бюджета на возмещение недополученных доходов, возникающих при оказании населению услуг общественных бань.</t>
  </si>
  <si>
    <t>Наименование</t>
  </si>
  <si>
    <t>Стоимость входного билета, руб.</t>
  </si>
  <si>
    <t>Плановая выручка, руб.</t>
  </si>
  <si>
    <t>Плановое количество посещений (дети)</t>
  </si>
  <si>
    <t>Плановое количество посещений (взрослые)</t>
  </si>
  <si>
    <t>Юридическое лицо</t>
  </si>
  <si>
    <t xml:space="preserve">Разница: </t>
  </si>
  <si>
    <t>Нордкомфорт</t>
  </si>
  <si>
    <t>Расчет изменения субсидии на 2024 год</t>
  </si>
  <si>
    <t>Помывки факт 2023</t>
  </si>
  <si>
    <t>План выручка на период с 01.07.24 по 30.12.24</t>
  </si>
  <si>
    <t>План на период с 01.07.24 по 31.12.24</t>
  </si>
  <si>
    <t>Расчет плановой выручки на период с 01.07.2024 по 31.12.2024</t>
  </si>
  <si>
    <t>Плановая выручка юридического лица, получающего из районного бюджета на возмещение недополученных доходов, возникающих при оказании населению услуг общественных бань с 01.07.2024 по 31.12.2024 с учетом разовой платы за одно посещение , руб.</t>
  </si>
  <si>
    <t>Плановая субсидия на 2024 год из районного бюджета на возмещение недополученных доходов, возникающих при оказании населению услуг общественных бань уменьшится на:</t>
  </si>
  <si>
    <t>Расчет дополнительного финансирования при введении новых льготных категорий                                                                                                                                      с 01.07.2023 по 31.12.2023, при посещении общественных бань Заполярного района</t>
  </si>
  <si>
    <t>Категория предлагаемой льготы</t>
  </si>
  <si>
    <t>Количество человек, имеющих категорию предлагаемых льгот</t>
  </si>
  <si>
    <t>Стоимость посещения обществнных бань, руб.</t>
  </si>
  <si>
    <t>Кол-во посещений, помывок в 2024 году (с 01.07.2024) (13 помывок  в квартал)</t>
  </si>
  <si>
    <t xml:space="preserve">Размер дополнительного финансирования, руб. </t>
  </si>
  <si>
    <t>Примечание</t>
  </si>
  <si>
    <t>Члены семей (супруг, супруга, родители), погибших участников СВО</t>
  </si>
  <si>
    <t xml:space="preserve">По состоянию на 14.03.2024 в Заполярном районе 14 матерей и жен погибших участников СВО и 5 отцов. </t>
  </si>
  <si>
    <t>Амдерма</t>
  </si>
  <si>
    <t>кроме Амдермы</t>
  </si>
  <si>
    <t>ИТОГО:</t>
  </si>
  <si>
    <t>Взимание с населения платы за разовое посещение общественных бань:- села Шойна, села Ома, села Нижняя Пеша, деревни Белушье, поселка Бугрино, поселка Хорей-Вер, поселка Усть-Кара, поселка Каратайка, поселка Варнек, села Коткино, деревни Андег, поселок Красное в следующем размере: дети в возрасте от 7 до 14 лет - 110,0 рублей, взрослые и дети от 14 лет - 220,0 рублей;
- поселка Амдерма в следующем размере: дети в возрасте от 7 до 14 лет - 220,0 рубля, взрослые и дети от 14 лет - 440,0 рубля;</t>
  </si>
  <si>
    <t>Взимание с населения платы за разовое посещение общественных бань:- села Шойна, села Ома, села Нижняя Пеша, деревни Белушье, поселка Бугрино, поселка Хорей-Вер, поселка Усть-Кара, поселка Каратайка, поселка Варнек, села Коткино, деревни Андег, поселок Красное в следующем размере: дети в возрасте от 7 до 14 лет - 115,0 рублей, взрослые и дети от 14 лет - 230,0 рублей;
- поселка Амдерма в следующем размере: дети в возрасте от 7 до 14 лет - 230,0 рубля, взрослые и дети от 14 лет - 460,0 рубля;</t>
  </si>
  <si>
    <t>Приложение 1 к сводному отчету</t>
  </si>
  <si>
    <t xml:space="preserve">Приложение 2 к сводному отчету </t>
  </si>
  <si>
    <t>Приложение 3 к сводному отчету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</si>
</sst>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_₽"/>
    <numFmt numFmtId="165" formatCode="0.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 applyAlignment="1">
      <alignment horizontal="justify" vertical="center" wrapText="1"/>
    </xf>
    <xf numFmtId="164" fontId="0" fillId="0" borderId="1" xfId="0" applyNumberFormat="1" applyBorder="1" applyAlignment="1">
      <alignment horizontal="center" vertical="center" wrapText="1"/>
    </xf>
    <xf numFmtId="1" fontId="0" fillId="0" borderId="0" xfId="0" applyNumberFormat="1"/>
    <xf numFmtId="0" fontId="0" fillId="0" borderId="1" xfId="0" applyBorder="1" applyAlignment="1">
      <alignment horizontal="center"/>
    </xf>
    <xf numFmtId="4" fontId="0" fillId="0" borderId="0" xfId="0" applyNumberFormat="1"/>
    <xf numFmtId="164" fontId="1" fillId="0" borderId="1" xfId="0" applyNumberFormat="1" applyFont="1" applyBorder="1"/>
    <xf numFmtId="4" fontId="1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 wrapText="1"/>
    </xf>
    <xf numFmtId="4" fontId="4" fillId="0" borderId="1" xfId="0" applyNumberFormat="1" applyFont="1" applyBorder="1" applyAlignment="1">
      <alignment horizontal="center" wrapText="1"/>
    </xf>
    <xf numFmtId="4" fontId="4" fillId="0" borderId="1" xfId="0" applyNumberFormat="1" applyFont="1" applyBorder="1" applyAlignment="1">
      <alignment horizontal="center"/>
    </xf>
    <xf numFmtId="4" fontId="5" fillId="0" borderId="0" xfId="0" applyNumberFormat="1" applyFont="1"/>
    <xf numFmtId="0" fontId="1" fillId="0" borderId="0" xfId="0" applyFont="1"/>
    <xf numFmtId="0" fontId="7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wrapText="1"/>
    </xf>
    <xf numFmtId="0" fontId="7" fillId="0" borderId="1" xfId="0" applyFont="1" applyBorder="1" applyAlignment="1">
      <alignment horizontal="justify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8" fillId="0" borderId="0" xfId="0" applyFont="1"/>
    <xf numFmtId="0" fontId="7" fillId="0" borderId="1" xfId="0" applyFont="1" applyBorder="1"/>
    <xf numFmtId="1" fontId="7" fillId="0" borderId="1" xfId="0" applyNumberFormat="1" applyFont="1" applyBorder="1"/>
    <xf numFmtId="4" fontId="7" fillId="0" borderId="1" xfId="0" applyNumberFormat="1" applyFont="1" applyBorder="1"/>
    <xf numFmtId="4" fontId="7" fillId="0" borderId="0" xfId="0" applyNumberFormat="1" applyFont="1"/>
    <xf numFmtId="2" fontId="9" fillId="0" borderId="0" xfId="0" applyNumberFormat="1" applyFont="1"/>
    <xf numFmtId="165" fontId="7" fillId="0" borderId="0" xfId="0" applyNumberFormat="1" applyFont="1"/>
    <xf numFmtId="2" fontId="7" fillId="0" borderId="1" xfId="0" applyNumberFormat="1" applyFont="1" applyBorder="1"/>
    <xf numFmtId="1" fontId="7" fillId="0" borderId="0" xfId="0" applyNumberFormat="1" applyFont="1"/>
    <xf numFmtId="2" fontId="7" fillId="0" borderId="0" xfId="0" applyNumberFormat="1" applyFont="1"/>
    <xf numFmtId="4" fontId="9" fillId="0" borderId="0" xfId="0" applyNumberFormat="1" applyFont="1"/>
    <xf numFmtId="0" fontId="3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justify"/>
    </xf>
    <xf numFmtId="0" fontId="6" fillId="0" borderId="0" xfId="0" applyFont="1" applyAlignment="1">
      <alignment horizontal="center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/>
    <xf numFmtId="0" fontId="0" fillId="0" borderId="2" xfId="0" applyBorder="1" applyAlignment="1"/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0" fillId="0" borderId="2" xfId="0" applyNumberFormat="1" applyBorder="1" applyAlignment="1"/>
    <xf numFmtId="0" fontId="7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F7"/>
  <sheetViews>
    <sheetView tabSelected="1" workbookViewId="0">
      <selection activeCell="C1" sqref="C1:E7"/>
    </sheetView>
  </sheetViews>
  <sheetFormatPr defaultRowHeight="15" x14ac:dyDescent="0.25"/>
  <cols>
    <col min="4" max="4" width="56" customWidth="1"/>
    <col min="5" max="5" width="51.85546875" customWidth="1"/>
    <col min="6" max="6" width="17.85546875" hidden="1" customWidth="1"/>
    <col min="7" max="7" width="27.7109375" customWidth="1"/>
  </cols>
  <sheetData>
    <row r="1" spans="3:6" x14ac:dyDescent="0.25">
      <c r="E1" s="21" t="s">
        <v>43</v>
      </c>
    </row>
    <row r="2" spans="3:6" x14ac:dyDescent="0.25">
      <c r="C2" s="39" t="s">
        <v>20</v>
      </c>
      <c r="D2" s="39"/>
      <c r="E2" s="39"/>
    </row>
    <row r="3" spans="3:6" x14ac:dyDescent="0.25">
      <c r="C3" s="21"/>
      <c r="D3" s="21"/>
      <c r="E3" s="21"/>
    </row>
    <row r="4" spans="3:6" ht="74.25" customHeight="1" x14ac:dyDescent="0.25">
      <c r="C4" s="22" t="s">
        <v>0</v>
      </c>
      <c r="D4" s="23" t="s">
        <v>11</v>
      </c>
      <c r="E4" s="23" t="s">
        <v>25</v>
      </c>
      <c r="F4" s="1" t="s">
        <v>1</v>
      </c>
    </row>
    <row r="5" spans="3:6" ht="164.25" customHeight="1" x14ac:dyDescent="0.25">
      <c r="C5" s="22">
        <v>1</v>
      </c>
      <c r="D5" s="24" t="s">
        <v>39</v>
      </c>
      <c r="E5" s="25">
        <f>'В разрезе предприятий'!D11+'В разрезе предприятий'!E11+'В разрезе предприятий'!D25+'В разрезе предприятий'!E25+'В разрезе предприятий'!D38+'В разрезе предприятий'!E38+'В разрезе предприятий'!I38+'В разрезе предприятий'!J38</f>
        <v>1452947.2400000002</v>
      </c>
      <c r="F5" s="2">
        <v>68951200</v>
      </c>
    </row>
    <row r="6" spans="3:6" ht="150" x14ac:dyDescent="0.25">
      <c r="C6" s="22">
        <v>2</v>
      </c>
      <c r="D6" s="24" t="s">
        <v>40</v>
      </c>
      <c r="E6" s="25">
        <f>'В разрезе предприятий'!F11+'В разрезе предприятий'!G11+'В разрезе предприятий'!F25+'В разрезе предприятий'!G25+'В разрезе предприятий'!F38+'В разрезе предприятий'!G38+'В разрезе предприятий'!K38+'В разрезе предприятий'!L38</f>
        <v>1519002.7599999998</v>
      </c>
      <c r="F6" s="2">
        <v>68951201</v>
      </c>
    </row>
    <row r="7" spans="3:6" ht="69" customHeight="1" x14ac:dyDescent="0.25">
      <c r="C7" s="38" t="s">
        <v>26</v>
      </c>
      <c r="D7" s="38"/>
      <c r="E7" s="25">
        <f>E6-E5</f>
        <v>66055.519999999553</v>
      </c>
    </row>
  </sheetData>
  <mergeCells count="2">
    <mergeCell ref="C7:D7"/>
    <mergeCell ref="C2:E2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G14"/>
  <sheetViews>
    <sheetView workbookViewId="0">
      <selection activeCell="B21" sqref="B21"/>
    </sheetView>
  </sheetViews>
  <sheetFormatPr defaultRowHeight="15" x14ac:dyDescent="0.25"/>
  <cols>
    <col min="2" max="2" width="35.28515625" customWidth="1"/>
    <col min="3" max="3" width="17.5703125" customWidth="1"/>
    <col min="4" max="4" width="17.140625" customWidth="1"/>
    <col min="5" max="5" width="15.42578125" customWidth="1"/>
    <col min="6" max="6" width="13.7109375" customWidth="1"/>
    <col min="7" max="7" width="19.5703125" customWidth="1"/>
  </cols>
  <sheetData>
    <row r="3" spans="2:7" x14ac:dyDescent="0.25">
      <c r="B3" s="41" t="s">
        <v>24</v>
      </c>
      <c r="C3" s="41"/>
      <c r="D3" s="41"/>
      <c r="E3" s="41"/>
      <c r="F3" s="41"/>
      <c r="G3" s="41"/>
    </row>
    <row r="5" spans="2:7" ht="29.25" customHeight="1" x14ac:dyDescent="0.25">
      <c r="B5" s="49" t="s">
        <v>12</v>
      </c>
      <c r="C5" s="49" t="s">
        <v>15</v>
      </c>
      <c r="D5" s="49" t="s">
        <v>16</v>
      </c>
      <c r="E5" s="48" t="s">
        <v>13</v>
      </c>
      <c r="F5" s="48"/>
      <c r="G5" s="49" t="s">
        <v>14</v>
      </c>
    </row>
    <row r="6" spans="2:7" ht="30" customHeight="1" x14ac:dyDescent="0.25">
      <c r="B6" s="47"/>
      <c r="C6" s="47"/>
      <c r="D6" s="47"/>
      <c r="E6" s="4" t="s">
        <v>5</v>
      </c>
      <c r="F6" s="4" t="s">
        <v>4</v>
      </c>
      <c r="G6" s="47"/>
    </row>
    <row r="7" spans="2:7" x14ac:dyDescent="0.25">
      <c r="B7" s="42" t="s">
        <v>17</v>
      </c>
      <c r="C7" s="45">
        <f>'В разрезе предприятий'!E43</f>
        <v>0</v>
      </c>
      <c r="D7" s="45">
        <f>'В разрезе предприятий'!D43</f>
        <v>0</v>
      </c>
      <c r="E7" s="46">
        <v>110</v>
      </c>
      <c r="F7" s="46">
        <v>220</v>
      </c>
      <c r="G7" s="46">
        <f>(C7*E7)+(D7*F7)</f>
        <v>0</v>
      </c>
    </row>
    <row r="8" spans="2:7" x14ac:dyDescent="0.25">
      <c r="B8" s="43"/>
      <c r="C8" s="43"/>
      <c r="D8" s="43"/>
      <c r="E8" s="47"/>
      <c r="F8" s="47"/>
      <c r="G8" s="50"/>
    </row>
    <row r="9" spans="2:7" x14ac:dyDescent="0.25">
      <c r="B9" s="43"/>
      <c r="C9" s="43"/>
      <c r="D9" s="43"/>
      <c r="E9" s="46">
        <v>115</v>
      </c>
      <c r="F9" s="46">
        <v>230</v>
      </c>
      <c r="G9" s="46">
        <f>(C7*E9)+(D7*F9)</f>
        <v>0</v>
      </c>
    </row>
    <row r="10" spans="2:7" x14ac:dyDescent="0.25">
      <c r="B10" s="44"/>
      <c r="C10" s="44"/>
      <c r="D10" s="44"/>
      <c r="E10" s="47"/>
      <c r="F10" s="47"/>
      <c r="G10" s="50"/>
    </row>
    <row r="11" spans="2:7" x14ac:dyDescent="0.25">
      <c r="B11" s="40" t="s">
        <v>18</v>
      </c>
      <c r="C11" s="40"/>
      <c r="D11" s="40"/>
      <c r="E11" s="40"/>
      <c r="F11" s="40"/>
      <c r="G11" s="6">
        <f>G9-G7</f>
        <v>0</v>
      </c>
    </row>
    <row r="12" spans="2:7" x14ac:dyDescent="0.25">
      <c r="G12" s="5"/>
    </row>
    <row r="14" spans="2:7" x14ac:dyDescent="0.25">
      <c r="C14" s="3"/>
    </row>
  </sheetData>
  <mergeCells count="16">
    <mergeCell ref="B11:F11"/>
    <mergeCell ref="B3:G3"/>
    <mergeCell ref="B7:B10"/>
    <mergeCell ref="C7:C10"/>
    <mergeCell ref="D7:D10"/>
    <mergeCell ref="E7:E8"/>
    <mergeCell ref="F7:F8"/>
    <mergeCell ref="E9:E10"/>
    <mergeCell ref="F9:F10"/>
    <mergeCell ref="E5:F5"/>
    <mergeCell ref="D5:D6"/>
    <mergeCell ref="B5:B6"/>
    <mergeCell ref="G5:G6"/>
    <mergeCell ref="G7:G8"/>
    <mergeCell ref="G9:G10"/>
    <mergeCell ref="C5:C6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L43"/>
  <sheetViews>
    <sheetView topLeftCell="A7" workbookViewId="0">
      <selection activeCell="C2" sqref="C2:L43"/>
    </sheetView>
  </sheetViews>
  <sheetFormatPr defaultRowHeight="15" x14ac:dyDescent="0.25"/>
  <cols>
    <col min="3" max="3" width="48.5703125" customWidth="1"/>
    <col min="4" max="4" width="13.85546875" customWidth="1"/>
    <col min="5" max="5" width="14.7109375" customWidth="1"/>
    <col min="6" max="6" width="13.140625" customWidth="1"/>
    <col min="7" max="7" width="14.28515625" customWidth="1"/>
    <col min="8" max="8" width="10.5703125" customWidth="1"/>
    <col min="9" max="9" width="14" customWidth="1"/>
  </cols>
  <sheetData>
    <row r="3" spans="3:12" x14ac:dyDescent="0.25">
      <c r="I3" s="51" t="s">
        <v>42</v>
      </c>
      <c r="J3" s="51"/>
      <c r="K3" s="51"/>
      <c r="L3" s="51"/>
    </row>
    <row r="4" spans="3:12" x14ac:dyDescent="0.25">
      <c r="C4" s="21"/>
      <c r="D4" s="26" t="s">
        <v>3</v>
      </c>
      <c r="E4" s="21"/>
      <c r="F4" s="21"/>
      <c r="G4" s="21"/>
      <c r="H4" s="21"/>
      <c r="I4" s="21"/>
      <c r="J4" s="21"/>
      <c r="K4" s="21"/>
      <c r="L4" s="21"/>
    </row>
    <row r="5" spans="3:12" x14ac:dyDescent="0.25"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3:12" x14ac:dyDescent="0.25">
      <c r="C6" s="21"/>
      <c r="D6" s="27" t="s">
        <v>4</v>
      </c>
      <c r="E6" s="27" t="s">
        <v>5</v>
      </c>
      <c r="F6" s="27" t="s">
        <v>4</v>
      </c>
      <c r="G6" s="27" t="s">
        <v>5</v>
      </c>
      <c r="H6" s="21"/>
      <c r="I6" s="21"/>
      <c r="J6" s="21"/>
      <c r="K6" s="21"/>
      <c r="L6" s="21"/>
    </row>
    <row r="7" spans="3:12" x14ac:dyDescent="0.25">
      <c r="C7" s="21" t="s">
        <v>7</v>
      </c>
      <c r="D7" s="27">
        <v>220</v>
      </c>
      <c r="E7" s="27">
        <v>110</v>
      </c>
      <c r="F7" s="27">
        <v>230</v>
      </c>
      <c r="G7" s="27">
        <v>115</v>
      </c>
      <c r="H7" s="21"/>
      <c r="I7" s="21"/>
      <c r="J7" s="21"/>
      <c r="K7" s="21"/>
      <c r="L7" s="21"/>
    </row>
    <row r="8" spans="3:12" x14ac:dyDescent="0.25">
      <c r="C8" s="21" t="s">
        <v>21</v>
      </c>
      <c r="D8" s="27">
        <v>3767</v>
      </c>
      <c r="E8" s="27">
        <v>368</v>
      </c>
      <c r="F8" s="27">
        <f>D8</f>
        <v>3767</v>
      </c>
      <c r="G8" s="27">
        <f>E8</f>
        <v>368</v>
      </c>
      <c r="H8" s="21"/>
      <c r="I8" s="21"/>
      <c r="J8" s="21"/>
      <c r="K8" s="21"/>
      <c r="L8" s="21"/>
    </row>
    <row r="9" spans="3:12" x14ac:dyDescent="0.25">
      <c r="C9" s="21" t="s">
        <v>6</v>
      </c>
      <c r="D9" s="28">
        <f>D8/12</f>
        <v>313.91666666666669</v>
      </c>
      <c r="E9" s="28">
        <f>E8/12</f>
        <v>30.666666666666668</v>
      </c>
      <c r="F9" s="28">
        <f>F8/12</f>
        <v>313.91666666666669</v>
      </c>
      <c r="G9" s="28">
        <f>G8/12</f>
        <v>30.666666666666668</v>
      </c>
      <c r="H9" s="21"/>
      <c r="I9" s="21"/>
      <c r="J9" s="21"/>
      <c r="K9" s="21"/>
      <c r="L9" s="21"/>
    </row>
    <row r="10" spans="3:12" x14ac:dyDescent="0.25">
      <c r="C10" s="21" t="s">
        <v>23</v>
      </c>
      <c r="D10" s="28">
        <f>D9*6</f>
        <v>1883.5</v>
      </c>
      <c r="E10" s="28">
        <f t="shared" ref="E10:G10" si="0">E9*6</f>
        <v>184</v>
      </c>
      <c r="F10" s="28">
        <f t="shared" si="0"/>
        <v>1883.5</v>
      </c>
      <c r="G10" s="28">
        <f t="shared" si="0"/>
        <v>184</v>
      </c>
      <c r="H10" s="21"/>
      <c r="I10" s="21"/>
      <c r="J10" s="21"/>
      <c r="K10" s="21"/>
      <c r="L10" s="21"/>
    </row>
    <row r="11" spans="3:12" x14ac:dyDescent="0.25">
      <c r="C11" s="21" t="s">
        <v>22</v>
      </c>
      <c r="D11" s="29">
        <f>D7*D10</f>
        <v>414370</v>
      </c>
      <c r="E11" s="29">
        <f>E7*E10</f>
        <v>20240</v>
      </c>
      <c r="F11" s="29">
        <f>F7*F10</f>
        <v>433205</v>
      </c>
      <c r="G11" s="29">
        <f>G7*G10</f>
        <v>21160</v>
      </c>
      <c r="H11" s="21"/>
      <c r="I11" s="21"/>
      <c r="J11" s="21"/>
      <c r="K11" s="21"/>
      <c r="L11" s="21"/>
    </row>
    <row r="12" spans="3:12" x14ac:dyDescent="0.25">
      <c r="C12" s="21" t="s">
        <v>9</v>
      </c>
      <c r="D12" s="30"/>
      <c r="E12" s="30"/>
      <c r="F12" s="30"/>
      <c r="G12" s="30"/>
      <c r="H12" s="21"/>
      <c r="I12" s="21"/>
      <c r="J12" s="21"/>
      <c r="K12" s="21"/>
      <c r="L12" s="21"/>
    </row>
    <row r="13" spans="3:12" x14ac:dyDescent="0.25">
      <c r="C13" s="21" t="s">
        <v>10</v>
      </c>
      <c r="D13" s="31">
        <f>(D11+E11)-(F11+G11)</f>
        <v>-19755</v>
      </c>
      <c r="E13" s="30"/>
      <c r="F13" s="30"/>
      <c r="G13" s="30"/>
      <c r="H13" s="21"/>
      <c r="I13" s="21"/>
      <c r="J13" s="21"/>
      <c r="K13" s="21"/>
      <c r="L13" s="21"/>
    </row>
    <row r="14" spans="3:12" x14ac:dyDescent="0.25">
      <c r="C14" s="21"/>
      <c r="D14" s="21"/>
      <c r="E14" s="21"/>
      <c r="F14" s="21"/>
      <c r="G14" s="21"/>
      <c r="H14" s="21"/>
      <c r="I14" s="21"/>
      <c r="J14" s="21"/>
      <c r="K14" s="21"/>
      <c r="L14" s="21"/>
    </row>
    <row r="15" spans="3:12" x14ac:dyDescent="0.25">
      <c r="C15" s="21"/>
      <c r="D15" s="21"/>
      <c r="E15" s="21"/>
      <c r="F15" s="21"/>
      <c r="G15" s="21"/>
      <c r="H15" s="21"/>
      <c r="I15" s="21"/>
      <c r="J15" s="21"/>
      <c r="K15" s="21"/>
      <c r="L15" s="21"/>
    </row>
    <row r="16" spans="3:12" x14ac:dyDescent="0.25">
      <c r="C16" s="21"/>
      <c r="D16" s="21"/>
      <c r="E16" s="21"/>
      <c r="F16" s="21"/>
      <c r="G16" s="21"/>
      <c r="H16" s="21"/>
      <c r="I16" s="21"/>
      <c r="J16" s="21"/>
      <c r="K16" s="21"/>
      <c r="L16" s="21"/>
    </row>
    <row r="17" spans="3:12" x14ac:dyDescent="0.25">
      <c r="C17" s="21"/>
      <c r="D17" s="21"/>
      <c r="E17" s="21"/>
      <c r="F17" s="21"/>
      <c r="G17" s="21"/>
      <c r="H17" s="21"/>
      <c r="I17" s="21"/>
      <c r="J17" s="21"/>
      <c r="K17" s="21"/>
      <c r="L17" s="21"/>
    </row>
    <row r="18" spans="3:12" x14ac:dyDescent="0.25">
      <c r="C18" s="21"/>
      <c r="D18" s="26" t="s">
        <v>2</v>
      </c>
      <c r="E18" s="21"/>
      <c r="F18" s="21"/>
      <c r="G18" s="21"/>
      <c r="H18" s="21"/>
      <c r="I18" s="21"/>
      <c r="J18" s="21"/>
      <c r="K18" s="21"/>
      <c r="L18" s="21"/>
    </row>
    <row r="19" spans="3:12" x14ac:dyDescent="0.25">
      <c r="C19" s="21"/>
      <c r="D19" s="21"/>
      <c r="E19" s="21"/>
      <c r="F19" s="21"/>
      <c r="G19" s="21"/>
      <c r="H19" s="21"/>
      <c r="I19" s="21"/>
      <c r="J19" s="21"/>
      <c r="K19" s="21"/>
      <c r="L19" s="21"/>
    </row>
    <row r="20" spans="3:12" x14ac:dyDescent="0.25">
      <c r="C20" s="21"/>
      <c r="D20" s="27" t="s">
        <v>4</v>
      </c>
      <c r="E20" s="27" t="s">
        <v>5</v>
      </c>
      <c r="F20" s="27" t="s">
        <v>4</v>
      </c>
      <c r="G20" s="27" t="s">
        <v>5</v>
      </c>
      <c r="H20" s="21"/>
      <c r="I20" s="21"/>
      <c r="J20" s="21"/>
      <c r="K20" s="21"/>
      <c r="L20" s="21"/>
    </row>
    <row r="21" spans="3:12" x14ac:dyDescent="0.25">
      <c r="C21" s="21" t="s">
        <v>7</v>
      </c>
      <c r="D21" s="27">
        <v>183.33</v>
      </c>
      <c r="E21" s="27">
        <v>91.67</v>
      </c>
      <c r="F21" s="27">
        <v>191.67</v>
      </c>
      <c r="G21" s="27">
        <v>95.83</v>
      </c>
      <c r="H21" s="21"/>
      <c r="I21" s="21"/>
      <c r="J21" s="21"/>
      <c r="K21" s="21"/>
      <c r="L21" s="21"/>
    </row>
    <row r="22" spans="3:12" x14ac:dyDescent="0.25">
      <c r="C22" s="21" t="s">
        <v>21</v>
      </c>
      <c r="D22" s="27">
        <v>4178</v>
      </c>
      <c r="E22" s="27">
        <v>522</v>
      </c>
      <c r="F22" s="27">
        <v>4178</v>
      </c>
      <c r="G22" s="27">
        <v>522</v>
      </c>
      <c r="H22" s="21"/>
      <c r="I22" s="21"/>
      <c r="J22" s="21"/>
      <c r="K22" s="21"/>
      <c r="L22" s="21"/>
    </row>
    <row r="23" spans="3:12" x14ac:dyDescent="0.25">
      <c r="C23" s="21" t="s">
        <v>6</v>
      </c>
      <c r="D23" s="28">
        <f>D22/12</f>
        <v>348.16666666666669</v>
      </c>
      <c r="E23" s="28">
        <f>E22/12</f>
        <v>43.5</v>
      </c>
      <c r="F23" s="28">
        <f>F22/12</f>
        <v>348.16666666666669</v>
      </c>
      <c r="G23" s="28">
        <f>G22/12</f>
        <v>43.5</v>
      </c>
      <c r="H23" s="21"/>
      <c r="I23" s="21"/>
      <c r="J23" s="21"/>
      <c r="K23" s="21"/>
      <c r="L23" s="21"/>
    </row>
    <row r="24" spans="3:12" x14ac:dyDescent="0.25">
      <c r="C24" s="21" t="s">
        <v>23</v>
      </c>
      <c r="D24" s="28">
        <f>D23*6</f>
        <v>2089</v>
      </c>
      <c r="E24" s="28">
        <f>E23*6</f>
        <v>261</v>
      </c>
      <c r="F24" s="28">
        <f>F23*6</f>
        <v>2089</v>
      </c>
      <c r="G24" s="28">
        <f>G23*6</f>
        <v>261</v>
      </c>
      <c r="H24" s="21"/>
      <c r="I24" s="32"/>
      <c r="J24" s="21"/>
      <c r="K24" s="21"/>
      <c r="L24" s="21"/>
    </row>
    <row r="25" spans="3:12" x14ac:dyDescent="0.25">
      <c r="C25" s="21" t="s">
        <v>8</v>
      </c>
      <c r="D25" s="33">
        <f>D21*D24</f>
        <v>382976.37000000005</v>
      </c>
      <c r="E25" s="33">
        <f>E21*E24</f>
        <v>23925.87</v>
      </c>
      <c r="F25" s="33">
        <f>F21*F24</f>
        <v>400398.62999999995</v>
      </c>
      <c r="G25" s="33">
        <f>G21*G24</f>
        <v>25011.63</v>
      </c>
      <c r="H25" s="21"/>
      <c r="I25" s="21"/>
      <c r="J25" s="21"/>
      <c r="K25" s="21"/>
      <c r="L25" s="21"/>
    </row>
    <row r="26" spans="3:12" x14ac:dyDescent="0.25">
      <c r="C26" s="21" t="s">
        <v>9</v>
      </c>
      <c r="D26" s="21"/>
      <c r="E26" s="21"/>
      <c r="F26" s="21"/>
      <c r="G26" s="34"/>
      <c r="H26" s="21"/>
      <c r="I26" s="21"/>
      <c r="J26" s="21"/>
      <c r="K26" s="21"/>
      <c r="L26" s="21"/>
    </row>
    <row r="27" spans="3:12" x14ac:dyDescent="0.25">
      <c r="C27" s="21" t="s">
        <v>10</v>
      </c>
      <c r="D27" s="31">
        <f>(D25+E25)-(F25+G25)</f>
        <v>-18508.019999999902</v>
      </c>
      <c r="E27" s="35"/>
      <c r="F27" s="21"/>
      <c r="G27" s="34"/>
      <c r="H27" s="21"/>
      <c r="I27" s="21"/>
      <c r="J27" s="21"/>
      <c r="K27" s="21"/>
      <c r="L27" s="21"/>
    </row>
    <row r="28" spans="3:12" x14ac:dyDescent="0.25">
      <c r="C28" s="21"/>
      <c r="D28" s="21"/>
      <c r="E28" s="21"/>
      <c r="F28" s="21"/>
      <c r="G28" s="34"/>
      <c r="H28" s="21"/>
      <c r="I28" s="21"/>
      <c r="J28" s="21"/>
      <c r="K28" s="21"/>
      <c r="L28" s="21"/>
    </row>
    <row r="29" spans="3:12" x14ac:dyDescent="0.25">
      <c r="C29" s="21"/>
      <c r="D29" s="21"/>
      <c r="E29" s="21"/>
      <c r="F29" s="21"/>
      <c r="G29" s="34"/>
      <c r="H29" s="21"/>
      <c r="I29" s="21"/>
      <c r="J29" s="21"/>
      <c r="K29" s="21"/>
      <c r="L29" s="21"/>
    </row>
    <row r="30" spans="3:12" x14ac:dyDescent="0.25">
      <c r="C30" s="21"/>
      <c r="D30" s="21"/>
      <c r="E30" s="34"/>
      <c r="F30" s="34"/>
      <c r="G30" s="21"/>
      <c r="H30" s="21"/>
      <c r="I30" s="21"/>
      <c r="J30" s="21"/>
      <c r="K30" s="21"/>
      <c r="L30" s="21"/>
    </row>
    <row r="31" spans="3:12" x14ac:dyDescent="0.25">
      <c r="C31" s="21"/>
      <c r="D31" s="26" t="s">
        <v>19</v>
      </c>
      <c r="E31" s="21"/>
      <c r="F31" s="21"/>
      <c r="G31" s="21"/>
      <c r="H31" s="21"/>
      <c r="I31" s="21"/>
      <c r="J31" s="21"/>
      <c r="K31" s="21"/>
      <c r="L31" s="21"/>
    </row>
    <row r="32" spans="3:12" x14ac:dyDescent="0.25">
      <c r="C32" s="21"/>
      <c r="D32" s="21" t="s">
        <v>37</v>
      </c>
      <c r="E32" s="21"/>
      <c r="F32" s="21"/>
      <c r="G32" s="21"/>
      <c r="H32" s="21"/>
      <c r="I32" s="21" t="s">
        <v>36</v>
      </c>
      <c r="J32" s="21"/>
      <c r="K32" s="21"/>
      <c r="L32" s="21"/>
    </row>
    <row r="33" spans="3:12" x14ac:dyDescent="0.25">
      <c r="C33" s="21"/>
      <c r="D33" s="27" t="s">
        <v>4</v>
      </c>
      <c r="E33" s="27" t="s">
        <v>5</v>
      </c>
      <c r="F33" s="27" t="s">
        <v>4</v>
      </c>
      <c r="G33" s="27" t="s">
        <v>5</v>
      </c>
      <c r="H33" s="21"/>
      <c r="I33" s="27" t="s">
        <v>4</v>
      </c>
      <c r="J33" s="27" t="s">
        <v>5</v>
      </c>
      <c r="K33" s="27" t="s">
        <v>4</v>
      </c>
      <c r="L33" s="27" t="s">
        <v>5</v>
      </c>
    </row>
    <row r="34" spans="3:12" x14ac:dyDescent="0.25">
      <c r="C34" s="21" t="s">
        <v>7</v>
      </c>
      <c r="D34" s="27">
        <f>D7</f>
        <v>220</v>
      </c>
      <c r="E34" s="27">
        <f t="shared" ref="E34:G34" si="1">E7</f>
        <v>110</v>
      </c>
      <c r="F34" s="27">
        <f t="shared" si="1"/>
        <v>230</v>
      </c>
      <c r="G34" s="27">
        <f t="shared" si="1"/>
        <v>115</v>
      </c>
      <c r="H34" s="21"/>
      <c r="I34" s="27">
        <v>440</v>
      </c>
      <c r="J34" s="27">
        <v>220</v>
      </c>
      <c r="K34" s="27">
        <v>460</v>
      </c>
      <c r="L34" s="27">
        <v>230</v>
      </c>
    </row>
    <row r="35" spans="3:12" x14ac:dyDescent="0.25">
      <c r="C35" s="21" t="s">
        <v>21</v>
      </c>
      <c r="D35" s="27">
        <f>4464-I35</f>
        <v>4085</v>
      </c>
      <c r="E35" s="27">
        <f>1429-J35</f>
        <v>1427</v>
      </c>
      <c r="F35" s="27">
        <f>D35</f>
        <v>4085</v>
      </c>
      <c r="G35" s="27">
        <f>E35</f>
        <v>1427</v>
      </c>
      <c r="H35" s="21"/>
      <c r="I35" s="27">
        <v>379</v>
      </c>
      <c r="J35" s="27">
        <v>2</v>
      </c>
      <c r="K35" s="27">
        <f>I35</f>
        <v>379</v>
      </c>
      <c r="L35" s="27">
        <f>J35</f>
        <v>2</v>
      </c>
    </row>
    <row r="36" spans="3:12" x14ac:dyDescent="0.25">
      <c r="C36" s="21" t="s">
        <v>6</v>
      </c>
      <c r="D36" s="28">
        <f>D35/12</f>
        <v>340.41666666666669</v>
      </c>
      <c r="E36" s="28">
        <f>E35/12</f>
        <v>118.91666666666667</v>
      </c>
      <c r="F36" s="28">
        <f>F35/12</f>
        <v>340.41666666666669</v>
      </c>
      <c r="G36" s="28">
        <f>G35/12</f>
        <v>118.91666666666667</v>
      </c>
      <c r="H36" s="21"/>
      <c r="I36" s="28">
        <f>I35/12</f>
        <v>31.583333333333332</v>
      </c>
      <c r="J36" s="28">
        <f>J35/12</f>
        <v>0.16666666666666666</v>
      </c>
      <c r="K36" s="28">
        <f>K35/12</f>
        <v>31.583333333333332</v>
      </c>
      <c r="L36" s="28">
        <f>L35/12</f>
        <v>0.16666666666666666</v>
      </c>
    </row>
    <row r="37" spans="3:12" x14ac:dyDescent="0.25">
      <c r="C37" s="21" t="s">
        <v>23</v>
      </c>
      <c r="D37" s="28">
        <f>D36*6</f>
        <v>2042.5</v>
      </c>
      <c r="E37" s="28">
        <f t="shared" ref="E37:G37" si="2">E36*6</f>
        <v>713.5</v>
      </c>
      <c r="F37" s="28">
        <f t="shared" si="2"/>
        <v>2042.5</v>
      </c>
      <c r="G37" s="28">
        <f t="shared" si="2"/>
        <v>713.5</v>
      </c>
      <c r="H37" s="21"/>
      <c r="I37" s="28">
        <f>I36*6</f>
        <v>189.5</v>
      </c>
      <c r="J37" s="28">
        <f t="shared" ref="J37" si="3">J36*6</f>
        <v>1</v>
      </c>
      <c r="K37" s="28">
        <f t="shared" ref="K37" si="4">K36*6</f>
        <v>189.5</v>
      </c>
      <c r="L37" s="28">
        <f t="shared" ref="L37" si="5">L36*6</f>
        <v>1</v>
      </c>
    </row>
    <row r="38" spans="3:12" x14ac:dyDescent="0.25">
      <c r="C38" s="21" t="s">
        <v>22</v>
      </c>
      <c r="D38" s="29">
        <f>D34*D37</f>
        <v>449350</v>
      </c>
      <c r="E38" s="29">
        <f>E34*E37</f>
        <v>78485</v>
      </c>
      <c r="F38" s="29">
        <f>F34*F37</f>
        <v>469775</v>
      </c>
      <c r="G38" s="29">
        <f>G34*G37</f>
        <v>82052.5</v>
      </c>
      <c r="H38" s="21"/>
      <c r="I38" s="29">
        <f>I34*I37</f>
        <v>83380</v>
      </c>
      <c r="J38" s="29">
        <f>J34*J37</f>
        <v>220</v>
      </c>
      <c r="K38" s="29">
        <f>K34*K37</f>
        <v>87170</v>
      </c>
      <c r="L38" s="29">
        <f>L34*L37</f>
        <v>230</v>
      </c>
    </row>
    <row r="39" spans="3:12" x14ac:dyDescent="0.25">
      <c r="C39" s="21" t="s">
        <v>9</v>
      </c>
      <c r="D39" s="30"/>
      <c r="E39" s="30"/>
      <c r="F39" s="30"/>
      <c r="G39" s="30"/>
      <c r="H39" s="21"/>
      <c r="I39" s="21"/>
      <c r="J39" s="21"/>
      <c r="K39" s="21"/>
      <c r="L39" s="21"/>
    </row>
    <row r="40" spans="3:12" x14ac:dyDescent="0.25">
      <c r="C40" s="21" t="s">
        <v>10</v>
      </c>
      <c r="D40" s="31">
        <f>(D38+E38)-(F38+G38)+I40</f>
        <v>-27792.5</v>
      </c>
      <c r="E40" s="30"/>
      <c r="F40" s="30"/>
      <c r="G40" s="30"/>
      <c r="H40" s="21"/>
      <c r="I40" s="36">
        <f>(I38+J38)-(K38+L38)</f>
        <v>-3800</v>
      </c>
      <c r="J40" s="30"/>
      <c r="K40" s="21"/>
      <c r="L40" s="21"/>
    </row>
    <row r="41" spans="3:12" x14ac:dyDescent="0.25">
      <c r="C41" s="21"/>
      <c r="D41" s="30"/>
      <c r="E41" s="30"/>
      <c r="F41" s="30"/>
      <c r="G41" s="30"/>
      <c r="H41" s="21"/>
      <c r="I41" s="21"/>
      <c r="J41" s="21"/>
      <c r="K41" s="21"/>
      <c r="L41" s="21"/>
    </row>
    <row r="42" spans="3:12" x14ac:dyDescent="0.25">
      <c r="C42" s="20" t="s">
        <v>38</v>
      </c>
      <c r="D42" s="19">
        <f>D13+D27+D40</f>
        <v>-66055.519999999902</v>
      </c>
      <c r="E42" s="7"/>
      <c r="F42" s="5"/>
      <c r="G42" s="5"/>
    </row>
    <row r="43" spans="3:12" x14ac:dyDescent="0.25">
      <c r="D43" s="5"/>
      <c r="E43" s="5"/>
      <c r="F43" s="5"/>
      <c r="G43" s="5"/>
    </row>
  </sheetData>
  <mergeCells count="1">
    <mergeCell ref="I3:L3"/>
  </mergeCells>
  <pageMargins left="0.7" right="0.7" top="0.75" bottom="0.75" header="0.3" footer="0.3"/>
  <pageSetup paperSize="9" scale="7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sqref="A1:F5"/>
    </sheetView>
  </sheetViews>
  <sheetFormatPr defaultRowHeight="15.75" x14ac:dyDescent="0.25"/>
  <cols>
    <col min="1" max="1" width="31.7109375" style="8" customWidth="1"/>
    <col min="2" max="2" width="16" style="8" customWidth="1"/>
    <col min="3" max="3" width="14.85546875" style="8" customWidth="1"/>
    <col min="4" max="4" width="18.28515625" style="8" customWidth="1"/>
    <col min="5" max="5" width="16" style="8" customWidth="1"/>
    <col min="6" max="6" width="21.42578125" style="8" customWidth="1"/>
    <col min="7" max="7" width="22.5703125" style="8" customWidth="1"/>
    <col min="8" max="16384" width="9.140625" style="8"/>
  </cols>
  <sheetData>
    <row r="1" spans="1:6" x14ac:dyDescent="0.25">
      <c r="F1" s="9" t="s">
        <v>41</v>
      </c>
    </row>
    <row r="2" spans="1:6" x14ac:dyDescent="0.25">
      <c r="A2" s="52" t="s">
        <v>27</v>
      </c>
      <c r="B2" s="52"/>
      <c r="C2" s="52"/>
      <c r="D2" s="52"/>
      <c r="E2" s="52"/>
      <c r="F2" s="52"/>
    </row>
    <row r="3" spans="1:6" ht="110.25" x14ac:dyDescent="0.25">
      <c r="A3" s="10" t="s">
        <v>28</v>
      </c>
      <c r="B3" s="10" t="s">
        <v>29</v>
      </c>
      <c r="C3" s="10" t="s">
        <v>30</v>
      </c>
      <c r="D3" s="10" t="s">
        <v>31</v>
      </c>
      <c r="E3" s="10" t="s">
        <v>32</v>
      </c>
      <c r="F3" s="11" t="s">
        <v>33</v>
      </c>
    </row>
    <row r="4" spans="1:6" ht="110.25" x14ac:dyDescent="0.25">
      <c r="A4" s="12" t="s">
        <v>34</v>
      </c>
      <c r="B4" s="37">
        <f>14+5</f>
        <v>19</v>
      </c>
      <c r="C4" s="13">
        <v>230</v>
      </c>
      <c r="D4" s="14">
        <v>26</v>
      </c>
      <c r="E4" s="15">
        <f>B4*C4*D4</f>
        <v>113620</v>
      </c>
      <c r="F4" s="16" t="s">
        <v>35</v>
      </c>
    </row>
    <row r="5" spans="1:6" x14ac:dyDescent="0.25">
      <c r="A5" s="53"/>
      <c r="B5" s="53"/>
      <c r="C5" s="53"/>
      <c r="D5" s="54"/>
      <c r="E5" s="17">
        <f>SUM(E4:E4)</f>
        <v>113620</v>
      </c>
      <c r="F5" s="18"/>
    </row>
  </sheetData>
  <mergeCells count="2">
    <mergeCell ref="A2:F2"/>
    <mergeCell ref="A5:D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Свод</vt:lpstr>
      <vt:lpstr>Расчет</vt:lpstr>
      <vt:lpstr>В разрезе предприятий</vt:lpstr>
      <vt:lpstr>Новые льготы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Ружникова Оксана Павловна</dc:creator>
  <cp:lastModifiedBy>Малько Валентина Васильевна</cp:lastModifiedBy>
  <cp:lastPrinted>2024-03-20T07:03:04Z</cp:lastPrinted>
  <dcterms:created xsi:type="dcterms:W3CDTF">2021-05-20T10:48:35Z</dcterms:created>
  <dcterms:modified xsi:type="dcterms:W3CDTF">2024-03-20T07:03:19Z</dcterms:modified>
</cp:coreProperties>
</file>