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720" yWindow="4305" windowWidth="19440" windowHeight="8400" tabRatio="850" activeTab="1"/>
  </bookViews>
  <sheets>
    <sheet name="имущество" sheetId="4" r:id="rId1"/>
    <sheet name="имущество 2" sheetId="2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'имущество 2'!#REF!</definedName>
    <definedName name="Z_359C8E5E_9871_416C_8416_05D2A4FF5688_.wvu.PrintArea" localSheetId="1" hidden="1">'имущество 2'!$A$1:$N$55</definedName>
    <definedName name="Z_676C7EBD_E16D_4DD0_B42E_F8075547C9A3_.wvu.PrintArea" localSheetId="1" hidden="1">'имущество 2'!$A$1:$N$55</definedName>
    <definedName name="Z_79A8BF50_58E9_46AC_AFD7_D75F740A8CFE_.wvu.PrintArea" localSheetId="1" hidden="1">'имущество 2'!$A$1:$N$55</definedName>
    <definedName name="Z_F75B3EC3_CC43_4B33_913D_5D7444E65C48_.wvu.PrintArea" localSheetId="1" hidden="1">'имущество 2'!$A$1:$N$55</definedName>
    <definedName name="_xlnm.Print_Titles" localSheetId="0">имущество!$3:$5</definedName>
    <definedName name="_xlnm.Print_Titles" localSheetId="1">'имущество 2'!$3:$6</definedName>
    <definedName name="_xlnm.Print_Area" localSheetId="0">имущество!$A$1:$L$53</definedName>
    <definedName name="_xlnm.Print_Area" localSheetId="1">'имущество 2'!$A$1:$M$55</definedName>
  </definedNames>
  <calcPr calcId="162913"/>
</workbook>
</file>

<file path=xl/calcChain.xml><?xml version="1.0" encoding="utf-8"?>
<calcChain xmlns="http://schemas.openxmlformats.org/spreadsheetml/2006/main">
  <c r="L55" i="22" l="1"/>
  <c r="M54" i="22"/>
  <c r="K54" i="22" s="1"/>
  <c r="B54" i="22"/>
  <c r="B53" i="22"/>
  <c r="M53" i="22"/>
  <c r="K53" i="22" s="1"/>
  <c r="M52" i="22" l="1"/>
  <c r="K52" i="22" s="1"/>
  <c r="M50" i="22"/>
  <c r="K50" i="22" s="1"/>
  <c r="M51" i="22"/>
  <c r="K51" i="22" s="1"/>
  <c r="B51" i="22"/>
  <c r="B50" i="22"/>
  <c r="B49" i="22"/>
  <c r="B48" i="22"/>
  <c r="B47" i="22"/>
  <c r="B46" i="22"/>
  <c r="M49" i="22"/>
  <c r="K49" i="22" s="1"/>
  <c r="M48" i="22"/>
  <c r="K48" i="22" s="1"/>
  <c r="M47" i="22"/>
  <c r="M46" i="22"/>
  <c r="M17" i="22" l="1"/>
  <c r="K17" i="22" s="1"/>
  <c r="B17" i="22"/>
  <c r="M15" i="22"/>
  <c r="K15" i="22" s="1"/>
  <c r="B15" i="22"/>
  <c r="G10" i="22" l="1"/>
  <c r="G11" i="22"/>
  <c r="G9" i="22"/>
  <c r="M7" i="22" l="1"/>
  <c r="K7" i="22" s="1"/>
  <c r="B7" i="22"/>
  <c r="J30" i="4" l="1"/>
  <c r="E53" i="4" l="1"/>
  <c r="J52" i="4"/>
  <c r="I52" i="4" s="1"/>
  <c r="J43" i="4"/>
  <c r="J44" i="4"/>
  <c r="J45" i="4"/>
  <c r="J46" i="4"/>
  <c r="J47" i="4"/>
  <c r="J48" i="4"/>
  <c r="I48" i="4" s="1"/>
  <c r="J26" i="4"/>
  <c r="J27" i="4"/>
  <c r="J28" i="4"/>
  <c r="J29" i="4"/>
  <c r="J11" i="4"/>
  <c r="J35" i="4"/>
  <c r="J33" i="4"/>
  <c r="J51" i="4"/>
  <c r="J10" i="4"/>
  <c r="J8" i="4"/>
  <c r="J50" i="4"/>
  <c r="E51" i="4"/>
  <c r="E49" i="4" s="1"/>
  <c r="E52" i="4"/>
  <c r="F49" i="4"/>
  <c r="H49" i="4"/>
  <c r="G52" i="4"/>
  <c r="F36" i="4"/>
  <c r="H36" i="4"/>
  <c r="E36" i="4"/>
  <c r="G48" i="4"/>
  <c r="E48" i="4"/>
  <c r="F29" i="4"/>
  <c r="F28" i="4"/>
  <c r="F27" i="4"/>
  <c r="F10" i="4"/>
  <c r="F8" i="4"/>
  <c r="F7" i="4"/>
  <c r="L52" i="4" l="1"/>
  <c r="L48" i="4"/>
  <c r="J49" i="4"/>
  <c r="K52" i="4"/>
  <c r="K48" i="4"/>
  <c r="J23" i="4" l="1"/>
  <c r="J20" i="4"/>
  <c r="J24" i="4"/>
  <c r="L38" i="4"/>
  <c r="I11" i="4" l="1"/>
  <c r="L11" i="4" s="1"/>
  <c r="G11" i="4"/>
  <c r="K11" i="4" s="1"/>
  <c r="I30" i="4"/>
  <c r="G30" i="4"/>
  <c r="I33" i="4"/>
  <c r="G33" i="4"/>
  <c r="I35" i="4"/>
  <c r="G35" i="4"/>
  <c r="I51" i="4"/>
  <c r="L51" i="4" s="1"/>
  <c r="G51" i="4"/>
  <c r="K51" i="4" s="1"/>
  <c r="I47" i="4"/>
  <c r="L47" i="4" s="1"/>
  <c r="G47" i="4"/>
  <c r="K47" i="4" s="1"/>
  <c r="B16" i="22"/>
  <c r="J34" i="4" l="1"/>
  <c r="I34" i="4" s="1"/>
  <c r="J38" i="4"/>
  <c r="F13" i="4"/>
  <c r="F12" i="4" s="1"/>
  <c r="F6" i="4"/>
  <c r="H6" i="4"/>
  <c r="E47" i="4"/>
  <c r="G34" i="4"/>
  <c r="M16" i="22" s="1"/>
  <c r="K16" i="22" s="1"/>
  <c r="E35" i="4"/>
  <c r="E34" i="4"/>
  <c r="L34" i="4" l="1"/>
  <c r="K34" i="4"/>
  <c r="K35" i="4"/>
  <c r="L35" i="4"/>
  <c r="F53" i="4"/>
  <c r="E33" i="4"/>
  <c r="K33" i="4" l="1"/>
  <c r="L33" i="4"/>
  <c r="E56" i="4"/>
  <c r="J15" i="4"/>
  <c r="J16" i="4"/>
  <c r="J17" i="4"/>
  <c r="J25" i="4"/>
  <c r="J14" i="4"/>
  <c r="H13" i="4"/>
  <c r="H12" i="4" s="1"/>
  <c r="J19" i="4"/>
  <c r="J22" i="4"/>
  <c r="J18" i="4"/>
  <c r="H53" i="4" l="1"/>
  <c r="H56" i="4" s="1"/>
  <c r="J21" i="4"/>
  <c r="J13" i="4" s="1"/>
  <c r="I26" i="4"/>
  <c r="G26" i="4"/>
  <c r="I43" i="4"/>
  <c r="M45" i="22" l="1"/>
  <c r="K45" i="22" s="1"/>
  <c r="M44" i="22"/>
  <c r="K44" i="22" s="1"/>
  <c r="B45" i="22"/>
  <c r="B44" i="22"/>
  <c r="M42" i="22"/>
  <c r="K42" i="22" s="1"/>
  <c r="B42" i="22" l="1"/>
  <c r="M19" i="22"/>
  <c r="K19" i="22" s="1"/>
  <c r="B19" i="22"/>
  <c r="M18" i="22"/>
  <c r="K18" i="22" s="1"/>
  <c r="B18" i="22"/>
  <c r="M14" i="22"/>
  <c r="K14" i="22" s="1"/>
  <c r="B14" i="22"/>
  <c r="M13" i="22"/>
  <c r="K13" i="22" s="1"/>
  <c r="M12" i="22"/>
  <c r="G12" i="22"/>
  <c r="K12" i="22" l="1"/>
  <c r="M9" i="22"/>
  <c r="M10" i="22"/>
  <c r="K10" i="22" s="1"/>
  <c r="M11" i="22"/>
  <c r="K11" i="22" s="1"/>
  <c r="B11" i="22"/>
  <c r="B10" i="22"/>
  <c r="B9" i="22"/>
  <c r="M8" i="22"/>
  <c r="B8" i="22"/>
  <c r="K9" i="22" l="1"/>
  <c r="K8" i="22"/>
  <c r="J32" i="4"/>
  <c r="J12" i="4" s="1"/>
  <c r="J42" i="4"/>
  <c r="J40" i="4"/>
  <c r="J41" i="4"/>
  <c r="J37" i="4"/>
  <c r="G43" i="4" l="1"/>
  <c r="G44" i="4"/>
  <c r="I44" i="4"/>
  <c r="G45" i="4"/>
  <c r="I45" i="4"/>
  <c r="G46" i="4"/>
  <c r="I46" i="4"/>
  <c r="E44" i="4"/>
  <c r="E45" i="4"/>
  <c r="E46" i="4"/>
  <c r="I32" i="4"/>
  <c r="G32" i="4"/>
  <c r="E32" i="4"/>
  <c r="L44" i="4" l="1"/>
  <c r="K44" i="4"/>
  <c r="L32" i="4"/>
  <c r="K32" i="4"/>
  <c r="K46" i="4"/>
  <c r="L46" i="4"/>
  <c r="K45" i="4"/>
  <c r="L45" i="4"/>
  <c r="J39" i="4"/>
  <c r="J36" i="4" s="1"/>
  <c r="J7" i="4"/>
  <c r="I50" i="4" l="1"/>
  <c r="G50" i="4"/>
  <c r="G38" i="4"/>
  <c r="K38" i="4" s="1"/>
  <c r="G39" i="4"/>
  <c r="G36" i="4" s="1"/>
  <c r="I39" i="4"/>
  <c r="G40" i="4"/>
  <c r="I40" i="4"/>
  <c r="G41" i="4"/>
  <c r="I41" i="4"/>
  <c r="G42" i="4"/>
  <c r="I42" i="4"/>
  <c r="I37" i="4"/>
  <c r="G37" i="4"/>
  <c r="G15" i="4"/>
  <c r="I15" i="4"/>
  <c r="G16" i="4"/>
  <c r="I16" i="4"/>
  <c r="G17" i="4"/>
  <c r="I17" i="4"/>
  <c r="G18" i="4"/>
  <c r="I18" i="4"/>
  <c r="G19" i="4"/>
  <c r="I19" i="4"/>
  <c r="G20" i="4"/>
  <c r="I20" i="4"/>
  <c r="G21" i="4"/>
  <c r="I21" i="4"/>
  <c r="G22" i="4"/>
  <c r="I22" i="4"/>
  <c r="G23" i="4"/>
  <c r="I23" i="4"/>
  <c r="G24" i="4"/>
  <c r="I24" i="4"/>
  <c r="G25" i="4"/>
  <c r="I25" i="4"/>
  <c r="G27" i="4"/>
  <c r="I27" i="4"/>
  <c r="G28" i="4"/>
  <c r="I28" i="4"/>
  <c r="G29" i="4"/>
  <c r="I29" i="4"/>
  <c r="G31" i="4"/>
  <c r="I14" i="4"/>
  <c r="L14" i="4" s="1"/>
  <c r="G14" i="4"/>
  <c r="K14" i="4" s="1"/>
  <c r="E50" i="4"/>
  <c r="E43" i="4"/>
  <c r="E42" i="4"/>
  <c r="E41" i="4"/>
  <c r="E40" i="4"/>
  <c r="E39" i="4"/>
  <c r="E37" i="4"/>
  <c r="E31" i="4"/>
  <c r="L31" i="4" s="1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0" i="4"/>
  <c r="E9" i="4"/>
  <c r="E7" i="4"/>
  <c r="I36" i="4" l="1"/>
  <c r="I49" i="4"/>
  <c r="L49" i="4" s="1"/>
  <c r="L50" i="4"/>
  <c r="G49" i="4"/>
  <c r="K49" i="4" s="1"/>
  <c r="K50" i="4"/>
  <c r="K24" i="4"/>
  <c r="K22" i="4"/>
  <c r="K20" i="4"/>
  <c r="K18" i="4"/>
  <c r="K16" i="4"/>
  <c r="K41" i="4"/>
  <c r="L25" i="4"/>
  <c r="L23" i="4"/>
  <c r="L21" i="4"/>
  <c r="L19" i="4"/>
  <c r="L17" i="4"/>
  <c r="L15" i="4"/>
  <c r="L42" i="4"/>
  <c r="L43" i="4"/>
  <c r="K43" i="4"/>
  <c r="K31" i="4"/>
  <c r="K25" i="4"/>
  <c r="K23" i="4"/>
  <c r="K21" i="4"/>
  <c r="K19" i="4"/>
  <c r="K17" i="4"/>
  <c r="K15" i="4"/>
  <c r="K42" i="4"/>
  <c r="K26" i="4"/>
  <c r="L26" i="4"/>
  <c r="L30" i="4"/>
  <c r="K30" i="4"/>
  <c r="L24" i="4"/>
  <c r="L22" i="4"/>
  <c r="L20" i="4"/>
  <c r="L18" i="4"/>
  <c r="L16" i="4"/>
  <c r="L41" i="4"/>
  <c r="L40" i="4"/>
  <c r="K40" i="4"/>
  <c r="K39" i="4"/>
  <c r="L39" i="4"/>
  <c r="K37" i="4"/>
  <c r="L37" i="4"/>
  <c r="K28" i="4"/>
  <c r="L28" i="4"/>
  <c r="L27" i="4"/>
  <c r="K27" i="4"/>
  <c r="L29" i="4"/>
  <c r="K29" i="4"/>
  <c r="K10" i="4"/>
  <c r="E6" i="4"/>
  <c r="L7" i="4"/>
  <c r="E13" i="4"/>
  <c r="E12" i="4" s="1"/>
  <c r="G13" i="4"/>
  <c r="I13" i="4"/>
  <c r="L13" i="4" s="1"/>
  <c r="M20" i="22"/>
  <c r="M55" i="22" s="1"/>
  <c r="J9" i="4"/>
  <c r="J6" i="4" s="1"/>
  <c r="J53" i="4" s="1"/>
  <c r="G8" i="4"/>
  <c r="K8" i="4" s="1"/>
  <c r="I8" i="4"/>
  <c r="L8" i="4" s="1"/>
  <c r="G9" i="4"/>
  <c r="K9" i="4" s="1"/>
  <c r="G10" i="4"/>
  <c r="I10" i="4"/>
  <c r="L10" i="4" s="1"/>
  <c r="I7" i="4"/>
  <c r="G7" i="4"/>
  <c r="K7" i="4" s="1"/>
  <c r="K13" i="4" l="1"/>
  <c r="L36" i="4"/>
  <c r="K36" i="4"/>
  <c r="I12" i="4"/>
  <c r="L12" i="4" s="1"/>
  <c r="G12" i="4"/>
  <c r="K12" i="4" s="1"/>
  <c r="G6" i="4"/>
  <c r="K6" i="4" s="1"/>
  <c r="E57" i="4"/>
  <c r="K20" i="22"/>
  <c r="I9" i="4"/>
  <c r="I6" i="4" l="1"/>
  <c r="I53" i="4" s="1"/>
  <c r="L53" i="4" s="1"/>
  <c r="L9" i="4"/>
  <c r="G53" i="4"/>
  <c r="K53" i="4" s="1"/>
  <c r="L6" i="4" l="1"/>
  <c r="J55" i="22"/>
  <c r="F6" i="22"/>
  <c r="G6" i="22" s="1"/>
  <c r="H6" i="22" s="1"/>
  <c r="I6" i="22" s="1"/>
  <c r="J6" i="22" s="1"/>
  <c r="K6" i="22" s="1"/>
  <c r="C6" i="22"/>
  <c r="D6" i="22" s="1"/>
  <c r="K46" i="22"/>
  <c r="K47" i="22"/>
  <c r="K55" i="22" l="1"/>
</calcChain>
</file>

<file path=xl/sharedStrings.xml><?xml version="1.0" encoding="utf-8"?>
<sst xmlns="http://schemas.openxmlformats.org/spreadsheetml/2006/main" count="324" uniqueCount="209">
  <si>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</si>
  <si>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</si>
  <si>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</si>
  <si>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</si>
  <si>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</si>
  <si>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</si>
  <si>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</si>
  <si>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</si>
  <si>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</si>
  <si>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</si>
  <si>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</si>
  <si>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</si>
  <si>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</si>
  <si>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</si>
  <si>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</si>
  <si>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</si>
  <si>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</si>
  <si>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</si>
  <si>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</si>
  <si>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</si>
  <si>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</si>
  <si>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</si>
  <si>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</si>
  <si>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</si>
  <si>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</si>
  <si>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</si>
  <si>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2.1</t>
  </si>
  <si>
    <t>1.1</t>
  </si>
  <si>
    <t>1.2</t>
  </si>
  <si>
    <t>1.3</t>
  </si>
  <si>
    <t>1.4</t>
  </si>
  <si>
    <t>районный бюджет</t>
  </si>
  <si>
    <t>План на 2022 год</t>
  </si>
  <si>
    <t>Отчет об использовании денежных средств в рамках исполнения мероприятий муниципальной программы «Управление муниципальным имуществом муниципального района "Заполярный район" на 2022-2030 годы»</t>
  </si>
  <si>
    <t>Раздел 1. Управление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</si>
  <si>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</si>
  <si>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УМИ Администрации Заполярного района</t>
  </si>
  <si>
    <t>Мероприятия по землеустройству и землепользованию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</si>
  <si>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</si>
  <si>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</si>
  <si>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Раздел 2. Cодержание муниципального имущества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</si>
  <si>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</si>
  <si>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2.1.1.</t>
  </si>
  <si>
    <t>Сельское поселение "Тельвисочный сельсовет" ЗР НАО</t>
  </si>
  <si>
    <t>Администрация поселения ЗР НАО</t>
  </si>
  <si>
    <t>2.1.2.</t>
  </si>
  <si>
    <t>Сельское поселение "Юшарский сельсовет" ЗР НАО</t>
  </si>
  <si>
    <t>2.1.3.</t>
  </si>
  <si>
    <t>Сельское поселение "Хорей-Верский сельсовет" ЗР НАО</t>
  </si>
  <si>
    <t>2.1.4.</t>
  </si>
  <si>
    <t>Сельское поселение "Хоседа-Хардский сельсовет" ЗР НАО</t>
  </si>
  <si>
    <t>2.1.5.</t>
  </si>
  <si>
    <t>Сельское поселение "Великовисочный сельсовет" ЗР НАО</t>
  </si>
  <si>
    <t>2.1.6.</t>
  </si>
  <si>
    <t>Сельское поселение "Пешский сельсовет" ЗР НАО</t>
  </si>
  <si>
    <t>2.1.7.</t>
  </si>
  <si>
    <t>Сельское поселение "Омский сельсовет" ЗР НАО</t>
  </si>
  <si>
    <t>2.1.8.</t>
  </si>
  <si>
    <t>Сельское поселение "Пустозерский сельсовет" ЗР НАО</t>
  </si>
  <si>
    <t>2.1.9.</t>
  </si>
  <si>
    <t>Сельское поселение "Коткинский сельсовет" ЗР НАО</t>
  </si>
  <si>
    <t>2.1.10.</t>
  </si>
  <si>
    <t>Сельское поселение "Поселок Амдерма" ЗР НАО</t>
  </si>
  <si>
    <t>2.1.11.</t>
  </si>
  <si>
    <t>Сельское поселение "Андегский сельсовет" ЗР НАО</t>
  </si>
  <si>
    <t>2.1.12.</t>
  </si>
  <si>
    <t>Сельское поселение "Тиманский сельсовет" ЗР НАО</t>
  </si>
  <si>
    <t>2.2.</t>
  </si>
  <si>
    <t>Разработка ПСД на утилизацию емкостей ГСМ в п. Амдерма</t>
  </si>
  <si>
    <t>2.3.</t>
  </si>
  <si>
    <t>Снос (демонтаж) здания основной общеобразовательной школы в д. Волоковая</t>
  </si>
  <si>
    <t>2.4.</t>
  </si>
  <si>
    <t>Снос (демонтаж) здания начальной общеобразовательной школы в д. Волоковая</t>
  </si>
  <si>
    <t>2.5.</t>
  </si>
  <si>
    <t>Снос (демонтаж) здания столярной мастерской в д. Волоковая</t>
  </si>
  <si>
    <t>2.6.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</si>
  <si>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</si>
  <si>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2.7.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</si>
  <si>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</si>
  <si>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3.</t>
  </si>
  <si>
    <t>Раздел 3. Капитальный и текущий ремонт муниципального имущества</t>
  </si>
  <si>
    <t>3.1.</t>
  </si>
  <si>
    <t>Ремонт здания гаража в д. Андег Сельского поселения "Андегский сельсовет" ЗР НАО</t>
  </si>
  <si>
    <t>3.2.</t>
  </si>
  <si>
    <t>Ремонт здания аэропорта в п. Харута МО "Хоседа-Хардский сельсовет" НАО</t>
  </si>
  <si>
    <t>3.3.</t>
  </si>
  <si>
    <t>Ремонтно-строительные работы в спортивном сооружении с универсальном игровым залом в п. Амдерма</t>
  </si>
  <si>
    <t>3.4.</t>
  </si>
  <si>
    <t>Ремонт снегохода «Arctic Cat Z1» Администрации Сельского поселения «Тиманский сельсовет» ЗР НАО</t>
  </si>
  <si>
    <t>3.5.</t>
  </si>
  <si>
    <t>Разработка проектной документации на ремонт причалов в п. Индига Сельского поселения «Тиманский сельсовет» ЗР НАО</t>
  </si>
  <si>
    <t>3.6.</t>
  </si>
  <si>
    <t>Ремонт снегохода Arctic Cat Администрации Сельского поселения «Малоземельский сельсовет» ЗР НАО</t>
  </si>
  <si>
    <t>3.7.</t>
  </si>
  <si>
    <t>Ремонт общественного здания «Дом ремёсел» в п. Красное Сельского поселения «Приморско-Куйский сельсовет» ЗР НАО</t>
  </si>
  <si>
    <t>4.</t>
  </si>
  <si>
    <t>Раздел 4. Иные мероприятия</t>
  </si>
  <si>
    <t>4.1.</t>
  </si>
  <si>
    <t>Проведение аудита муниципальных предприятий Заполярного района</t>
  </si>
  <si>
    <t>МК № 0184300000422000003 от 21.02.2022</t>
  </si>
  <si>
    <t xml:space="preserve">ООО «ПАЛАР» </t>
  </si>
  <si>
    <t>№03 от 02.03.2022</t>
  </si>
  <si>
    <t>ИП Дудников В.И.</t>
  </si>
  <si>
    <t>ИП Пригара Н.Г.</t>
  </si>
  <si>
    <t>№ 24/у2022 от 25.03.2022</t>
  </si>
  <si>
    <t>№ 25/у2022 от 25.03.2023</t>
  </si>
  <si>
    <t>№ 28у/2022 от 10.04.2022</t>
  </si>
  <si>
    <t>№ 29у/2022 от 10.04.2023</t>
  </si>
  <si>
    <t>№23п/2022 от 28.02.2022</t>
  </si>
  <si>
    <t>ООО "Альфа-строй"</t>
  </si>
  <si>
    <t>2.8.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</si>
  <si>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</si>
  <si>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3.8.</t>
  </si>
  <si>
    <t>3.9.</t>
  </si>
  <si>
    <t>3.10.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</si>
  <si>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</si>
  <si>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</si>
  <si>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</si>
  <si>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№ 0184300000420000059 от 02.06.2020</t>
  </si>
  <si>
    <t>Договор № 16/2021 от 19.11.21</t>
  </si>
  <si>
    <t>ООО «Северная теплоэнергетическая сервисная компания»</t>
  </si>
  <si>
    <t>№ 0184300000421000199 от 28.12.2021</t>
  </si>
  <si>
    <t>ИП Абдукодиров Абдулатиф</t>
  </si>
  <si>
    <t>Договор № 04/2022-ПС от 09.03.2022</t>
  </si>
  <si>
    <t>ООО "Асгард" (работы по монтажу системы АИС в помещении)</t>
  </si>
  <si>
    <t>0184300000422000062 от 29.04.2022</t>
  </si>
  <si>
    <t>ИП АБДУКОДИРОВ АБДУЛАТИФ</t>
  </si>
  <si>
    <t>0184300000422000019 от 11.03.2022</t>
  </si>
  <si>
    <t>ИП КУЗНЕЦОВ КОНСТАНТИН АЛЕКСАНДРОВИЧ</t>
  </si>
  <si>
    <t>договор от 01.06.2022 № б/н</t>
  </si>
  <si>
    <t>от 01.07.2021 № 8</t>
  </si>
  <si>
    <t>ИП Белугина А.А.</t>
  </si>
  <si>
    <t xml:space="preserve">ИП Нечаева А.Б. </t>
  </si>
  <si>
    <t>№ 264 от 09.11.2021</t>
  </si>
  <si>
    <t>ООО «Архстройэксперт»</t>
  </si>
  <si>
    <t>№ 01/120522/11 от 12.05.2022</t>
  </si>
  <si>
    <t>ООО «Северспецтех»</t>
  </si>
  <si>
    <t>МП ЗР "Севержилкомсервис"</t>
  </si>
  <si>
    <t>№23/СТ-2022 от 23.03.2022</t>
  </si>
  <si>
    <t>АО "Нарьян-Марский ОАО"</t>
  </si>
  <si>
    <t>№ 330-АГ-22 от 12.04.2022</t>
  </si>
  <si>
    <t>№ 39/у/2022/424-АТ-22 от 20.05.2022</t>
  </si>
  <si>
    <t>№ 22 от 13.04.2022</t>
  </si>
  <si>
    <t>№ 06 от 13.04.2022</t>
  </si>
  <si>
    <t>ИП Передерий М.И.</t>
  </si>
  <si>
    <t>№ 35п/2022 от 26.04.2022</t>
  </si>
  <si>
    <t>ИП Пуляев А.В.</t>
  </si>
  <si>
    <t>№ 40п/2022 от 18.05.2022</t>
  </si>
  <si>
    <t>№ 33п/2022 от 12.04.2022</t>
  </si>
  <si>
    <t>№ 45п/2022 от 14.06.2022</t>
  </si>
  <si>
    <t>ИП Каламутдинов Д.А.</t>
  </si>
  <si>
    <t>2.9.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</si>
  <si>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</si>
  <si>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2.10.</t>
  </si>
  <si>
    <t>2.11.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</si>
  <si>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</si>
  <si>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</si>
  <si>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3.11.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</si>
  <si>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</si>
  <si>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4.2.</t>
  </si>
  <si>
    <t>Строительно-техническая экспертиза на объекте «Спортивное сооружение с универсальным игровым залом в п. Амдерма»</t>
  </si>
  <si>
    <t>Проведение кадастровых работ по формированию земельных участков</t>
  </si>
  <si>
    <t>01-15-46/22 от 14.06.2022</t>
  </si>
  <si>
    <t>ООО "АФ ГНК"</t>
  </si>
  <si>
    <t>№ 0184300000422000136 от 11.07.2022</t>
  </si>
  <si>
    <t>Абдукодиров А. _.</t>
  </si>
  <si>
    <t>№ 0184300000422000151 от 01.08.2022</t>
  </si>
  <si>
    <t>ООО "АВТОМАРКЕТ"</t>
  </si>
  <si>
    <t>№ 0184300000422000156 от 01.08.2022</t>
  </si>
  <si>
    <t>Соколов Евгений Викторович -.</t>
  </si>
  <si>
    <t>№ 3 от 15.08.2022</t>
  </si>
  <si>
    <t>Администрация поселения</t>
  </si>
  <si>
    <t>1.5</t>
  </si>
  <si>
    <t>Договор № 07/2022-Пс от 01.08.2022</t>
  </si>
  <si>
    <t xml:space="preserve">ООО "Асгард" </t>
  </si>
  <si>
    <t>по состоянию на 01 января 2023  года (с начала года нарастающим итогом)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</si>
  <si>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</si>
  <si>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</si>
  <si>
    <t>3.12.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</si>
  <si>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</si>
  <si>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4.3.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</si>
  <si>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</si>
  <si>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Цена по контракту, руб.</t>
  </si>
  <si>
    <t>от 13.10.2022 № 60у/2022</t>
  </si>
  <si>
    <t>ИП Яковлев А.Н.</t>
  </si>
  <si>
    <t>№ 7 от 25.11.2022</t>
  </si>
  <si>
    <t>ИП Борисов Я.Н.</t>
  </si>
  <si>
    <t>№ 6 от 25.11.2022</t>
  </si>
  <si>
    <t>№ 8 от 25.11.2022</t>
  </si>
  <si>
    <t>№0184300000422000191 от 12.09.2022</t>
  </si>
  <si>
    <t>ООО «ЭнергоПромСервис»</t>
  </si>
  <si>
    <t xml:space="preserve">№ 0184300000522000031 от 25.11.2022 </t>
  </si>
  <si>
    <t>ООО "Экомакс"</t>
  </si>
  <si>
    <t>31 12 2022</t>
  </si>
  <si>
    <t>№ 1 от 18.11.2022</t>
  </si>
  <si>
    <t>ИП Соколов Е.В.</t>
  </si>
  <si>
    <t>в том числе аванс по контракту, руб.</t>
  </si>
  <si>
    <t>№ 1-СО-Адм от 30.09.2022</t>
  </si>
  <si>
    <t>ИП Зырянов П.А.</t>
  </si>
  <si>
    <t>ИП Титар И.И.</t>
  </si>
  <si>
    <t>№ 165/РУ-2022 от 22.12.2022</t>
  </si>
  <si>
    <t>50у/2022 от 29.07.2022</t>
  </si>
  <si>
    <t>ООО ЭКЦ «Графо-Логос»</t>
  </si>
  <si>
    <t>16 от 09.03.2022</t>
  </si>
  <si>
    <t>МК № 0184300000422000198 от 19.09.2022</t>
  </si>
  <si>
    <t>№ 106/РУ-2022 от 13.10.2022</t>
  </si>
  <si>
    <t>51у/2022/732-АГ-22 от 22.08.2022</t>
  </si>
  <si>
    <t>73п/2022 от 29.11.2022</t>
  </si>
  <si>
    <t>65П/2022/34/КП-2022  от 07.11.2022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</si>
</sst>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0.0"/>
    <numFmt numFmtId="171" formatCode="_-* #,##0.0\ _₽_-;\-* #,##0.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10" fillId="0" borderId="10">
      <alignment vertical="top" wrapText="1"/>
    </xf>
    <xf numFmtId="43" fontId="1" fillId="0" borderId="0" applyFont="0" applyFill="0" applyBorder="0" applyAlignment="0" applyProtection="0"/>
    <xf numFmtId="4" fontId="10" fillId="4" borderId="10">
      <alignment horizontal="right" vertical="top" shrinkToFit="1"/>
    </xf>
  </cellStyleXfs>
  <cellXfs count="163">
    <xf numFmtId="0" fontId="0" fillId="0" borderId="0" xfId="0"/>
    <xf numFmtId="0" fontId="6" fillId="0" borderId="0" xfId="0" applyFont="1"/>
    <xf numFmtId="0" fontId="6" fillId="0" borderId="0" xfId="0" applyFont="1" applyFill="1"/>
    <xf numFmtId="0" fontId="6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70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wrapText="1"/>
    </xf>
    <xf numFmtId="170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wrapText="1"/>
    </xf>
    <xf numFmtId="14" fontId="6" fillId="0" borderId="4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14" fontId="6" fillId="0" borderId="3" xfId="0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wrapText="1"/>
    </xf>
    <xf numFmtId="170" fontId="5" fillId="0" borderId="1" xfId="0" applyNumberFormat="1" applyFont="1" applyBorder="1" applyAlignment="1">
      <alignment horizontal="left" vertical="center" wrapText="1"/>
    </xf>
    <xf numFmtId="170" fontId="5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8" fillId="0" borderId="1" xfId="7" applyNumberFormat="1" applyFont="1" applyFill="1" applyBorder="1" applyAlignment="1">
      <alignment horizontal="right" vertical="center" wrapText="1"/>
    </xf>
    <xf numFmtId="0" fontId="8" fillId="0" borderId="1" xfId="7" applyFont="1" applyFill="1" applyBorder="1" applyAlignment="1">
      <alignment vertical="center" wrapText="1"/>
    </xf>
    <xf numFmtId="171" fontId="8" fillId="0" borderId="1" xfId="9" applyNumberFormat="1" applyFont="1" applyFill="1" applyBorder="1" applyAlignment="1">
      <alignment vertical="center" wrapText="1"/>
    </xf>
    <xf numFmtId="170" fontId="8" fillId="0" borderId="1" xfId="0" applyNumberFormat="1" applyFont="1" applyFill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171" fontId="5" fillId="0" borderId="1" xfId="9" applyNumberFormat="1" applyFont="1" applyFill="1" applyBorder="1" applyAlignment="1">
      <alignment horizontal="center" vertical="center" wrapText="1"/>
    </xf>
    <xf numFmtId="171" fontId="5" fillId="0" borderId="7" xfId="9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9" xfId="0" applyNumberFormat="1" applyFont="1" applyFill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165" fontId="6" fillId="0" borderId="1" xfId="0" applyNumberFormat="1" applyFont="1" applyBorder="1" applyAlignment="1">
      <alignment horizontal="center" vertical="center" wrapText="1"/>
    </xf>
    <xf numFmtId="171" fontId="6" fillId="0" borderId="1" xfId="9" applyNumberFormat="1" applyFont="1" applyBorder="1" applyAlignment="1">
      <alignment horizontal="center" vertical="center"/>
    </xf>
    <xf numFmtId="171" fontId="6" fillId="0" borderId="1" xfId="9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167" fontId="13" fillId="0" borderId="1" xfId="7" applyNumberFormat="1" applyFont="1" applyFill="1" applyBorder="1" applyAlignment="1">
      <alignment horizontal="right" vertical="center" wrapText="1"/>
    </xf>
    <xf numFmtId="166" fontId="13" fillId="0" borderId="1" xfId="6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67" fontId="8" fillId="0" borderId="1" xfId="2" applyNumberFormat="1" applyFont="1" applyFill="1" applyBorder="1" applyAlignment="1">
      <alignment vertical="center" wrapText="1"/>
    </xf>
    <xf numFmtId="169" fontId="8" fillId="0" borderId="1" xfId="2" applyNumberFormat="1" applyFont="1" applyFill="1" applyBorder="1" applyAlignment="1">
      <alignment vertical="center"/>
    </xf>
    <xf numFmtId="166" fontId="8" fillId="0" borderId="1" xfId="6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right" vertical="center" wrapText="1"/>
    </xf>
    <xf numFmtId="0" fontId="8" fillId="0" borderId="1" xfId="7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8" fillId="0" borderId="1" xfId="7" applyNumberFormat="1" applyFont="1" applyFill="1" applyBorder="1" applyAlignment="1">
      <alignment horizontal="center" vertical="center"/>
    </xf>
    <xf numFmtId="0" fontId="9" fillId="0" borderId="1" xfId="8" applyNumberFormat="1" applyFont="1" applyFill="1" applyBorder="1" applyProtection="1">
      <alignment vertical="top" wrapText="1"/>
    </xf>
    <xf numFmtId="167" fontId="8" fillId="0" borderId="7" xfId="7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16" fontId="13" fillId="0" borderId="1" xfId="7" applyNumberFormat="1" applyFont="1" applyFill="1" applyBorder="1" applyAlignment="1">
      <alignment horizontal="center" vertical="center"/>
    </xf>
    <xf numFmtId="169" fontId="15" fillId="0" borderId="1" xfId="2" applyNumberFormat="1" applyFont="1" applyFill="1" applyBorder="1" applyAlignment="1">
      <alignment vertical="center"/>
    </xf>
    <xf numFmtId="16" fontId="8" fillId="0" borderId="1" xfId="7" applyNumberFormat="1" applyFont="1" applyFill="1" applyBorder="1" applyAlignment="1">
      <alignment horizontal="center" vertical="center"/>
    </xf>
    <xf numFmtId="0" fontId="9" fillId="0" borderId="7" xfId="8" applyNumberFormat="1" applyFont="1" applyFill="1" applyBorder="1" applyProtection="1">
      <alignment vertical="top" wrapText="1"/>
    </xf>
    <xf numFmtId="0" fontId="15" fillId="0" borderId="7" xfId="0" applyFont="1" applyFill="1" applyBorder="1" applyAlignment="1">
      <alignment horizontal="center" vertical="center" wrapText="1"/>
    </xf>
    <xf numFmtId="0" fontId="8" fillId="0" borderId="2" xfId="7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167" fontId="8" fillId="0" borderId="2" xfId="7" applyNumberFormat="1" applyFont="1" applyFill="1" applyBorder="1" applyAlignment="1">
      <alignment horizontal="right" vertical="center" wrapText="1"/>
    </xf>
    <xf numFmtId="171" fontId="8" fillId="0" borderId="1" xfId="9" applyNumberFormat="1" applyFont="1" applyFill="1" applyBorder="1" applyAlignment="1">
      <alignment horizontal="right" vertical="center" wrapText="1"/>
    </xf>
    <xf numFmtId="170" fontId="8" fillId="0" borderId="1" xfId="2" applyNumberFormat="1" applyFont="1" applyFill="1" applyBorder="1" applyAlignment="1">
      <alignment vertical="center" wrapText="1"/>
    </xf>
    <xf numFmtId="170" fontId="8" fillId="0" borderId="1" xfId="2" applyNumberFormat="1" applyFont="1" applyFill="1" applyBorder="1" applyAlignment="1">
      <alignment vertical="center"/>
    </xf>
    <xf numFmtId="171" fontId="9" fillId="0" borderId="1" xfId="9" applyNumberFormat="1" applyFont="1" applyFill="1" applyBorder="1" applyAlignment="1">
      <alignment horizontal="right" vertical="center" wrapText="1"/>
    </xf>
    <xf numFmtId="171" fontId="9" fillId="0" borderId="9" xfId="9" applyNumberFormat="1" applyFont="1" applyFill="1" applyBorder="1" applyAlignment="1">
      <alignment horizontal="right" vertical="center" wrapText="1"/>
    </xf>
    <xf numFmtId="16" fontId="8" fillId="0" borderId="4" xfId="7" applyNumberFormat="1" applyFont="1" applyFill="1" applyBorder="1" applyAlignment="1">
      <alignment horizontal="center" vertical="center"/>
    </xf>
    <xf numFmtId="168" fontId="13" fillId="0" borderId="1" xfId="0" applyNumberFormat="1" applyFont="1" applyFill="1" applyBorder="1" applyAlignment="1">
      <alignment horizontal="center"/>
    </xf>
    <xf numFmtId="0" fontId="16" fillId="0" borderId="0" xfId="0" applyFont="1" applyFill="1"/>
    <xf numFmtId="165" fontId="8" fillId="0" borderId="0" xfId="0" applyNumberFormat="1" applyFont="1" applyFill="1"/>
    <xf numFmtId="165" fontId="16" fillId="0" borderId="0" xfId="0" applyNumberFormat="1" applyFont="1" applyFill="1"/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wrapText="1"/>
    </xf>
    <xf numFmtId="0" fontId="14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</cellXfs>
  <cellStyles count="11">
    <cellStyle name="xl32" xfId="8"/>
    <cellStyle name="xl38" xfId="10"/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Процентный" xfId="6" builtinId="5"/>
    <cellStyle name="Финансовый" xfId="9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55;&#1056;&#1054;&#1043;&#1056;&#1040;&#1052;&#1052;&#1067;%20&#1074;%20&#1087;&#1086;&#1089;&#1083;&#1077;&#1076;&#1085;&#1077;&#1081;%20&#1088;&#1077;&#1076;&#1072;&#1082;&#1094;&#1080;&#1080;\&#1054;&#1058;&#1063;&#1045;&#1058;&#1067;\&#1086;&#1090;&#1095;&#1077;&#1090;&#1099;%20&#1087;&#1086;%20&#1052;&#1055;%20&#1079;&#1072;%202022%20&#1075;&#1086;&#1076;\&#1054;&#1090;&#1095;&#1077;&#1090;&#1099;%20&#1085;&#1072;%2001.10.2022\&#1082;&#1072;&#1089;&#1089;&#1086;&#1074;&#1086;&#1077;%20&#1080;&#1089;&#1087;&#1086;&#1083;&#1085;&#1077;&#1085;&#1080;&#1077;\&#1048;&#1084;&#1091;&#1097;&#1077;&#1089;&#1090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47">
          <cell r="W147">
            <v>34227500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67"/>
  <sheetViews>
    <sheetView view="pageBreakPreview" zoomScale="90" zoomScaleNormal="70" zoomScaleSheetLayoutView="90" workbookViewId="0">
      <pane xSplit="4" ySplit="5" topLeftCell="E33" activePane="bottomRight" state="frozen"/>
      <selection pane="topRight"/>
      <selection pane="bottomLeft"/>
      <selection pane="bottomRight" activeCell="H45" sqref="H45"/>
    </sheetView>
  </sheetViews>
  <sheetFormatPr defaultRowHeight="16.5" x14ac:dyDescent="0.25"/>
  <cols>
    <col min="1" max="1" width="7.5703125" style="5" customWidth="1"/>
    <col min="2" max="2" width="41.85546875" style="5" customWidth="1"/>
    <col min="3" max="3" width="22.7109375" style="5" customWidth="1"/>
    <col min="4" max="4" width="23.5703125" style="5" customWidth="1"/>
    <col min="5" max="6" width="16.85546875" style="5" customWidth="1"/>
    <col min="7" max="7" width="14.85546875" style="104" customWidth="1"/>
    <col min="8" max="8" width="16.42578125" style="104" customWidth="1"/>
    <col min="9" max="9" width="16" style="104" customWidth="1"/>
    <col min="10" max="10" width="15.140625" style="104" customWidth="1"/>
    <col min="11" max="11" width="26" style="104" customWidth="1"/>
    <col min="12" max="12" width="26.140625" style="104" customWidth="1"/>
    <col min="13" max="16384" width="9.140625" style="5"/>
  </cols>
  <sheetData>
    <row r="1" spans="1:12" ht="32.25" customHeight="1" x14ac:dyDescent="0.25">
      <c r="A1" s="111" t="s">
        <v>33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2" ht="32.25" customHeight="1" x14ac:dyDescent="0.25">
      <c r="A2" s="112" t="s">
        <v>175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4"/>
    </row>
    <row r="3" spans="1:12" s="6" customFormat="1" ht="27" customHeight="1" x14ac:dyDescent="0.25">
      <c r="A3" s="115" t="s">
        <v>7</v>
      </c>
      <c r="B3" s="115" t="s">
        <v>5</v>
      </c>
      <c r="C3" s="115" t="s">
        <v>2</v>
      </c>
      <c r="D3" s="115" t="s">
        <v>6</v>
      </c>
      <c r="E3" s="116" t="s">
        <v>32</v>
      </c>
      <c r="F3" s="117"/>
      <c r="G3" s="116" t="s">
        <v>3</v>
      </c>
      <c r="H3" s="117"/>
      <c r="I3" s="115" t="s">
        <v>4</v>
      </c>
      <c r="J3" s="115"/>
      <c r="K3" s="115" t="s">
        <v>176</v>
      </c>
      <c r="L3" s="115" t="s">
        <v>177</v>
      </c>
    </row>
    <row r="4" spans="1:12" s="6" customFormat="1" ht="66.75" customHeight="1" x14ac:dyDescent="0.25">
      <c r="A4" s="115"/>
      <c r="B4" s="115"/>
      <c r="C4" s="115"/>
      <c r="D4" s="115"/>
      <c r="E4" s="70" t="s">
        <v>0</v>
      </c>
      <c r="F4" s="70" t="s">
        <v>31</v>
      </c>
      <c r="G4" s="70" t="s">
        <v>0</v>
      </c>
      <c r="H4" s="70" t="s">
        <v>31</v>
      </c>
      <c r="I4" s="70" t="s">
        <v>0</v>
      </c>
      <c r="J4" s="70" t="s">
        <v>31</v>
      </c>
      <c r="K4" s="115"/>
      <c r="L4" s="115"/>
    </row>
    <row r="5" spans="1:12" s="6" customFormat="1" x14ac:dyDescent="0.25">
      <c r="A5" s="70">
        <v>1</v>
      </c>
      <c r="B5" s="70">
        <v>2</v>
      </c>
      <c r="C5" s="70">
        <v>3</v>
      </c>
      <c r="D5" s="70">
        <v>4</v>
      </c>
      <c r="E5" s="70">
        <v>5</v>
      </c>
      <c r="F5" s="70">
        <v>6</v>
      </c>
      <c r="G5" s="70">
        <v>7</v>
      </c>
      <c r="H5" s="70">
        <v>8</v>
      </c>
      <c r="I5" s="70">
        <v>9</v>
      </c>
      <c r="J5" s="70">
        <v>10</v>
      </c>
      <c r="K5" s="70">
        <v>11</v>
      </c>
      <c r="L5" s="70">
        <v>12</v>
      </c>
    </row>
    <row r="6" spans="1:12" s="6" customFormat="1" ht="16.5" customHeight="1" x14ac:dyDescent="0.25">
      <c r="A6" s="71" t="s">
        <v>23</v>
      </c>
      <c r="B6" s="110" t="s">
        <v>34</v>
      </c>
      <c r="C6" s="110"/>
      <c r="D6" s="110"/>
      <c r="E6" s="72">
        <f>SUM(E7:E11)</f>
        <v>5346.8</v>
      </c>
      <c r="F6" s="72">
        <f t="shared" ref="F6" si="0">SUM(F7:F11)</f>
        <v>5346.8</v>
      </c>
      <c r="G6" s="72">
        <f t="shared" ref="G6:J6" si="1">SUM(G7:G11)</f>
        <v>5325.1</v>
      </c>
      <c r="H6" s="72">
        <f t="shared" si="1"/>
        <v>5325.1</v>
      </c>
      <c r="I6" s="72">
        <f t="shared" si="1"/>
        <v>5325.1</v>
      </c>
      <c r="J6" s="72">
        <f t="shared" si="1"/>
        <v>5325.1</v>
      </c>
      <c r="K6" s="73">
        <f>G6/E6</f>
        <v>0.99594149771826146</v>
      </c>
      <c r="L6" s="73">
        <f>I6/E6</f>
        <v>0.99594149771826146</v>
      </c>
    </row>
    <row r="7" spans="1:12" s="6" customFormat="1" ht="49.5" x14ac:dyDescent="0.25">
      <c r="A7" s="74" t="s">
        <v>27</v>
      </c>
      <c r="B7" s="75" t="s">
        <v>35</v>
      </c>
      <c r="C7" s="76" t="s">
        <v>36</v>
      </c>
      <c r="D7" s="76" t="s">
        <v>36</v>
      </c>
      <c r="E7" s="52">
        <f>SUM(F7:F7)</f>
        <v>86.5</v>
      </c>
      <c r="F7" s="52">
        <f>270-183.5</f>
        <v>86.5</v>
      </c>
      <c r="G7" s="77">
        <f>SUM(H7:H7)</f>
        <v>86.5</v>
      </c>
      <c r="H7" s="78">
        <v>86.5</v>
      </c>
      <c r="I7" s="77">
        <f>SUM(J7:J7)</f>
        <v>86.5</v>
      </c>
      <c r="J7" s="78">
        <f>H7</f>
        <v>86.5</v>
      </c>
      <c r="K7" s="79">
        <f t="shared" ref="K7:K51" si="2">G7/E7</f>
        <v>1</v>
      </c>
      <c r="L7" s="79">
        <f t="shared" ref="L7:L51" si="3">I7/E7</f>
        <v>1</v>
      </c>
    </row>
    <row r="8" spans="1:12" s="6" customFormat="1" ht="49.5" x14ac:dyDescent="0.25">
      <c r="A8" s="74" t="s">
        <v>28</v>
      </c>
      <c r="B8" s="75" t="s">
        <v>37</v>
      </c>
      <c r="C8" s="76" t="s">
        <v>36</v>
      </c>
      <c r="D8" s="76" t="s">
        <v>36</v>
      </c>
      <c r="E8" s="52">
        <v>125</v>
      </c>
      <c r="F8" s="52">
        <f>100+25</f>
        <v>125</v>
      </c>
      <c r="G8" s="77">
        <f>SUM(H8:H8)</f>
        <v>125</v>
      </c>
      <c r="H8" s="78">
        <v>125</v>
      </c>
      <c r="I8" s="77">
        <f>SUM(J8:J8)</f>
        <v>125</v>
      </c>
      <c r="J8" s="78">
        <f>H8</f>
        <v>125</v>
      </c>
      <c r="K8" s="79">
        <f t="shared" si="2"/>
        <v>1</v>
      </c>
      <c r="L8" s="79">
        <f t="shared" si="3"/>
        <v>1</v>
      </c>
    </row>
    <row r="9" spans="1:12" s="6" customFormat="1" ht="82.5" x14ac:dyDescent="0.25">
      <c r="A9" s="74" t="s">
        <v>29</v>
      </c>
      <c r="B9" s="75" t="s">
        <v>38</v>
      </c>
      <c r="C9" s="76" t="s">
        <v>36</v>
      </c>
      <c r="D9" s="76" t="s">
        <v>36</v>
      </c>
      <c r="E9" s="52">
        <f>SUM(F9:F9)</f>
        <v>54.1</v>
      </c>
      <c r="F9" s="53">
        <v>54.1</v>
      </c>
      <c r="G9" s="77">
        <f>SUM(H9:H9)</f>
        <v>54</v>
      </c>
      <c r="H9" s="78">
        <v>54</v>
      </c>
      <c r="I9" s="77">
        <f>SUM(J9:J9)</f>
        <v>54</v>
      </c>
      <c r="J9" s="78">
        <f>H9</f>
        <v>54</v>
      </c>
      <c r="K9" s="79">
        <f t="shared" si="2"/>
        <v>0.99815157116451014</v>
      </c>
      <c r="L9" s="79">
        <f t="shared" si="3"/>
        <v>0.99815157116451014</v>
      </c>
    </row>
    <row r="10" spans="1:12" s="6" customFormat="1" ht="165" x14ac:dyDescent="0.25">
      <c r="A10" s="74" t="s">
        <v>30</v>
      </c>
      <c r="B10" s="75" t="s">
        <v>39</v>
      </c>
      <c r="C10" s="76" t="s">
        <v>8</v>
      </c>
      <c r="D10" s="76" t="s">
        <v>1</v>
      </c>
      <c r="E10" s="52">
        <f>SUM(F10:F10)</f>
        <v>5031.2</v>
      </c>
      <c r="F10" s="54">
        <f>2957.8+302.7+1420.4+350.3</f>
        <v>5031.2</v>
      </c>
      <c r="G10" s="77">
        <f>SUM(H10:H10)</f>
        <v>5009.6000000000004</v>
      </c>
      <c r="H10" s="78">
        <v>5009.6000000000004</v>
      </c>
      <c r="I10" s="77">
        <f>SUM(J10:J10)</f>
        <v>5009.6000000000004</v>
      </c>
      <c r="J10" s="78">
        <f>H10</f>
        <v>5009.6000000000004</v>
      </c>
      <c r="K10" s="79">
        <f t="shared" si="2"/>
        <v>0.9957067896326921</v>
      </c>
      <c r="L10" s="79">
        <f t="shared" si="3"/>
        <v>0.9957067896326921</v>
      </c>
    </row>
    <row r="11" spans="1:12" s="6" customFormat="1" ht="38.25" customHeight="1" x14ac:dyDescent="0.25">
      <c r="A11" s="74" t="s">
        <v>172</v>
      </c>
      <c r="B11" s="75" t="s">
        <v>161</v>
      </c>
      <c r="C11" s="76" t="s">
        <v>8</v>
      </c>
      <c r="D11" s="76" t="s">
        <v>1</v>
      </c>
      <c r="E11" s="52">
        <v>50</v>
      </c>
      <c r="F11" s="53">
        <v>50</v>
      </c>
      <c r="G11" s="77">
        <f>SUM(H11:H11)</f>
        <v>50</v>
      </c>
      <c r="H11" s="78">
        <v>50</v>
      </c>
      <c r="I11" s="77">
        <f>SUM(J11:J11)</f>
        <v>50</v>
      </c>
      <c r="J11" s="78">
        <f>H11</f>
        <v>50</v>
      </c>
      <c r="K11" s="79">
        <f t="shared" si="2"/>
        <v>1</v>
      </c>
      <c r="L11" s="79">
        <f t="shared" si="3"/>
        <v>1</v>
      </c>
    </row>
    <row r="12" spans="1:12" s="6" customFormat="1" ht="25.5" customHeight="1" x14ac:dyDescent="0.25">
      <c r="A12" s="71" t="s">
        <v>24</v>
      </c>
      <c r="B12" s="110" t="s">
        <v>40</v>
      </c>
      <c r="C12" s="110"/>
      <c r="D12" s="110"/>
      <c r="E12" s="72">
        <f>E13+E26+E27+E28+E29+E30+E31+E32+E33+E34+E35</f>
        <v>11234.1</v>
      </c>
      <c r="F12" s="72">
        <f t="shared" ref="F12:J12" si="4">F13+F26+F27+F28+F29+F30+F31+F32+F33+F34+F35</f>
        <v>11234.1</v>
      </c>
      <c r="G12" s="72">
        <f t="shared" si="4"/>
        <v>8795.7000000000007</v>
      </c>
      <c r="H12" s="72">
        <f t="shared" si="4"/>
        <v>8795.7000000000007</v>
      </c>
      <c r="I12" s="72">
        <f t="shared" si="4"/>
        <v>8795.65</v>
      </c>
      <c r="J12" s="72">
        <f t="shared" si="4"/>
        <v>8795.65</v>
      </c>
      <c r="K12" s="73">
        <f t="shared" si="2"/>
        <v>0.78294656447779531</v>
      </c>
      <c r="L12" s="73">
        <f t="shared" si="3"/>
        <v>0.78294211374297895</v>
      </c>
    </row>
    <row r="13" spans="1:12" s="6" customFormat="1" ht="34.5" customHeight="1" x14ac:dyDescent="0.25">
      <c r="A13" s="74" t="s">
        <v>26</v>
      </c>
      <c r="B13" s="118" t="s">
        <v>41</v>
      </c>
      <c r="C13" s="119"/>
      <c r="D13" s="120"/>
      <c r="E13" s="80">
        <f>SUM(E14:E25)</f>
        <v>863.6</v>
      </c>
      <c r="F13" s="80">
        <f t="shared" ref="F13:J13" si="5">SUM(F14:F25)</f>
        <v>863.6</v>
      </c>
      <c r="G13" s="80">
        <f t="shared" si="5"/>
        <v>836.9</v>
      </c>
      <c r="H13" s="80">
        <f t="shared" si="5"/>
        <v>836.9</v>
      </c>
      <c r="I13" s="80">
        <f t="shared" si="5"/>
        <v>836.9</v>
      </c>
      <c r="J13" s="80">
        <f t="shared" si="5"/>
        <v>836.9</v>
      </c>
      <c r="K13" s="73">
        <f t="shared" si="2"/>
        <v>0.96908290875405279</v>
      </c>
      <c r="L13" s="73">
        <f t="shared" si="3"/>
        <v>0.96908290875405279</v>
      </c>
    </row>
    <row r="14" spans="1:12" s="6" customFormat="1" ht="50.25" customHeight="1" x14ac:dyDescent="0.25">
      <c r="A14" s="81" t="s">
        <v>42</v>
      </c>
      <c r="B14" s="82" t="s">
        <v>43</v>
      </c>
      <c r="C14" s="83" t="s">
        <v>8</v>
      </c>
      <c r="D14" s="83" t="s">
        <v>44</v>
      </c>
      <c r="E14" s="52">
        <f>F14</f>
        <v>198</v>
      </c>
      <c r="F14" s="52">
        <v>198</v>
      </c>
      <c r="G14" s="77">
        <f t="shared" ref="G14:G31" si="6">SUM(H14:H14)</f>
        <v>198</v>
      </c>
      <c r="H14" s="78">
        <v>198</v>
      </c>
      <c r="I14" s="77">
        <f t="shared" ref="I14:I29" si="7">SUM(J14:J14)</f>
        <v>198</v>
      </c>
      <c r="J14" s="78">
        <f t="shared" ref="J14:J20" si="8">H14</f>
        <v>198</v>
      </c>
      <c r="K14" s="79">
        <f t="shared" si="2"/>
        <v>1</v>
      </c>
      <c r="L14" s="79">
        <f t="shared" si="3"/>
        <v>1</v>
      </c>
    </row>
    <row r="15" spans="1:12" s="6" customFormat="1" ht="33" x14ac:dyDescent="0.25">
      <c r="A15" s="81" t="s">
        <v>45</v>
      </c>
      <c r="B15" s="82" t="s">
        <v>46</v>
      </c>
      <c r="C15" s="83" t="s">
        <v>8</v>
      </c>
      <c r="D15" s="83" t="s">
        <v>44</v>
      </c>
      <c r="E15" s="52">
        <f t="shared" ref="E15:E31" si="9">F15</f>
        <v>44.8</v>
      </c>
      <c r="F15" s="52">
        <v>44.8</v>
      </c>
      <c r="G15" s="77">
        <f t="shared" si="6"/>
        <v>44.8</v>
      </c>
      <c r="H15" s="78">
        <v>44.8</v>
      </c>
      <c r="I15" s="77">
        <f t="shared" si="7"/>
        <v>44.8</v>
      </c>
      <c r="J15" s="78">
        <f t="shared" si="8"/>
        <v>44.8</v>
      </c>
      <c r="K15" s="79">
        <f t="shared" si="2"/>
        <v>1</v>
      </c>
      <c r="L15" s="79">
        <f t="shared" si="3"/>
        <v>1</v>
      </c>
    </row>
    <row r="16" spans="1:12" s="6" customFormat="1" ht="33" x14ac:dyDescent="0.25">
      <c r="A16" s="81" t="s">
        <v>47</v>
      </c>
      <c r="B16" s="82" t="s">
        <v>48</v>
      </c>
      <c r="C16" s="83" t="s">
        <v>8</v>
      </c>
      <c r="D16" s="83" t="s">
        <v>44</v>
      </c>
      <c r="E16" s="52">
        <f t="shared" si="9"/>
        <v>39.299999999999997</v>
      </c>
      <c r="F16" s="52">
        <v>39.299999999999997</v>
      </c>
      <c r="G16" s="77">
        <f t="shared" si="6"/>
        <v>39.200000000000003</v>
      </c>
      <c r="H16" s="78">
        <v>39.200000000000003</v>
      </c>
      <c r="I16" s="77">
        <f t="shared" si="7"/>
        <v>39.200000000000003</v>
      </c>
      <c r="J16" s="78">
        <f t="shared" si="8"/>
        <v>39.200000000000003</v>
      </c>
      <c r="K16" s="79">
        <f t="shared" si="2"/>
        <v>0.99745547073791363</v>
      </c>
      <c r="L16" s="79">
        <f t="shared" si="3"/>
        <v>0.99745547073791363</v>
      </c>
    </row>
    <row r="17" spans="1:12" s="6" customFormat="1" ht="56.25" customHeight="1" x14ac:dyDescent="0.25">
      <c r="A17" s="81" t="s">
        <v>49</v>
      </c>
      <c r="B17" s="82" t="s">
        <v>50</v>
      </c>
      <c r="C17" s="83" t="s">
        <v>8</v>
      </c>
      <c r="D17" s="83" t="s">
        <v>44</v>
      </c>
      <c r="E17" s="52">
        <f t="shared" si="9"/>
        <v>75.8</v>
      </c>
      <c r="F17" s="52">
        <v>75.8</v>
      </c>
      <c r="G17" s="77">
        <f t="shared" si="6"/>
        <v>75.7</v>
      </c>
      <c r="H17" s="78">
        <v>75.7</v>
      </c>
      <c r="I17" s="77">
        <f t="shared" si="7"/>
        <v>75.7</v>
      </c>
      <c r="J17" s="78">
        <f t="shared" si="8"/>
        <v>75.7</v>
      </c>
      <c r="K17" s="79">
        <f t="shared" si="2"/>
        <v>0.99868073878627972</v>
      </c>
      <c r="L17" s="79">
        <f t="shared" si="3"/>
        <v>0.99868073878627972</v>
      </c>
    </row>
    <row r="18" spans="1:12" s="6" customFormat="1" ht="47.25" customHeight="1" x14ac:dyDescent="0.25">
      <c r="A18" s="84" t="s">
        <v>51</v>
      </c>
      <c r="B18" s="82" t="s">
        <v>52</v>
      </c>
      <c r="C18" s="83" t="s">
        <v>8</v>
      </c>
      <c r="D18" s="83" t="s">
        <v>44</v>
      </c>
      <c r="E18" s="52">
        <f t="shared" si="9"/>
        <v>116</v>
      </c>
      <c r="F18" s="52">
        <v>116</v>
      </c>
      <c r="G18" s="77">
        <f t="shared" si="6"/>
        <v>115.7</v>
      </c>
      <c r="H18" s="78">
        <v>115.7</v>
      </c>
      <c r="I18" s="77">
        <f t="shared" si="7"/>
        <v>115.7</v>
      </c>
      <c r="J18" s="78">
        <f t="shared" si="8"/>
        <v>115.7</v>
      </c>
      <c r="K18" s="79">
        <f t="shared" si="2"/>
        <v>0.99741379310344835</v>
      </c>
      <c r="L18" s="79">
        <f t="shared" si="3"/>
        <v>0.99741379310344835</v>
      </c>
    </row>
    <row r="19" spans="1:12" s="6" customFormat="1" ht="35.25" customHeight="1" x14ac:dyDescent="0.25">
      <c r="A19" s="81" t="s">
        <v>53</v>
      </c>
      <c r="B19" s="82" t="s">
        <v>54</v>
      </c>
      <c r="C19" s="83" t="s">
        <v>8</v>
      </c>
      <c r="D19" s="83" t="s">
        <v>44</v>
      </c>
      <c r="E19" s="52">
        <f t="shared" si="9"/>
        <v>90.6</v>
      </c>
      <c r="F19" s="52">
        <v>90.6</v>
      </c>
      <c r="G19" s="77">
        <f t="shared" si="6"/>
        <v>86.4</v>
      </c>
      <c r="H19" s="78">
        <v>86.4</v>
      </c>
      <c r="I19" s="77">
        <f t="shared" si="7"/>
        <v>86.4</v>
      </c>
      <c r="J19" s="78">
        <f t="shared" si="8"/>
        <v>86.4</v>
      </c>
      <c r="K19" s="79">
        <f t="shared" si="2"/>
        <v>0.95364238410596036</v>
      </c>
      <c r="L19" s="79">
        <f t="shared" si="3"/>
        <v>0.95364238410596036</v>
      </c>
    </row>
    <row r="20" spans="1:12" s="6" customFormat="1" ht="33" customHeight="1" x14ac:dyDescent="0.25">
      <c r="A20" s="81" t="s">
        <v>55</v>
      </c>
      <c r="B20" s="82" t="s">
        <v>56</v>
      </c>
      <c r="C20" s="83" t="s">
        <v>8</v>
      </c>
      <c r="D20" s="83" t="s">
        <v>44</v>
      </c>
      <c r="E20" s="52">
        <f t="shared" si="9"/>
        <v>82.3</v>
      </c>
      <c r="F20" s="52">
        <v>82.3</v>
      </c>
      <c r="G20" s="77">
        <f t="shared" si="6"/>
        <v>82.2</v>
      </c>
      <c r="H20" s="78">
        <v>82.2</v>
      </c>
      <c r="I20" s="77">
        <f t="shared" si="7"/>
        <v>82.2</v>
      </c>
      <c r="J20" s="78">
        <f t="shared" si="8"/>
        <v>82.2</v>
      </c>
      <c r="K20" s="79">
        <f t="shared" si="2"/>
        <v>0.99878493317132444</v>
      </c>
      <c r="L20" s="79">
        <f t="shared" si="3"/>
        <v>0.99878493317132444</v>
      </c>
    </row>
    <row r="21" spans="1:12" ht="33" x14ac:dyDescent="0.25">
      <c r="A21" s="81" t="s">
        <v>57</v>
      </c>
      <c r="B21" s="82" t="s">
        <v>58</v>
      </c>
      <c r="C21" s="83" t="s">
        <v>8</v>
      </c>
      <c r="D21" s="83" t="s">
        <v>44</v>
      </c>
      <c r="E21" s="52">
        <f t="shared" si="9"/>
        <v>61.7</v>
      </c>
      <c r="F21" s="52">
        <v>61.7</v>
      </c>
      <c r="G21" s="77">
        <f t="shared" si="6"/>
        <v>61.7</v>
      </c>
      <c r="H21" s="78">
        <v>61.7</v>
      </c>
      <c r="I21" s="77">
        <f t="shared" si="7"/>
        <v>61.7</v>
      </c>
      <c r="J21" s="78">
        <f>H21</f>
        <v>61.7</v>
      </c>
      <c r="K21" s="79">
        <f t="shared" si="2"/>
        <v>1</v>
      </c>
      <c r="L21" s="79">
        <f t="shared" si="3"/>
        <v>1</v>
      </c>
    </row>
    <row r="22" spans="1:12" ht="33" x14ac:dyDescent="0.25">
      <c r="A22" s="81" t="s">
        <v>59</v>
      </c>
      <c r="B22" s="82" t="s">
        <v>60</v>
      </c>
      <c r="C22" s="83" t="s">
        <v>8</v>
      </c>
      <c r="D22" s="83" t="s">
        <v>44</v>
      </c>
      <c r="E22" s="52">
        <f t="shared" si="9"/>
        <v>83.2</v>
      </c>
      <c r="F22" s="52">
        <v>83.2</v>
      </c>
      <c r="G22" s="77">
        <f t="shared" si="6"/>
        <v>71</v>
      </c>
      <c r="H22" s="78">
        <v>71</v>
      </c>
      <c r="I22" s="77">
        <f t="shared" si="7"/>
        <v>71</v>
      </c>
      <c r="J22" s="78">
        <f>H22</f>
        <v>71</v>
      </c>
      <c r="K22" s="79">
        <f t="shared" si="2"/>
        <v>0.85336538461538458</v>
      </c>
      <c r="L22" s="79">
        <f t="shared" si="3"/>
        <v>0.85336538461538458</v>
      </c>
    </row>
    <row r="23" spans="1:12" ht="33" x14ac:dyDescent="0.25">
      <c r="A23" s="81" t="s">
        <v>61</v>
      </c>
      <c r="B23" s="82" t="s">
        <v>62</v>
      </c>
      <c r="C23" s="83" t="s">
        <v>8</v>
      </c>
      <c r="D23" s="83" t="s">
        <v>44</v>
      </c>
      <c r="E23" s="52">
        <f t="shared" si="9"/>
        <v>23</v>
      </c>
      <c r="F23" s="52">
        <v>23</v>
      </c>
      <c r="G23" s="77">
        <f t="shared" si="6"/>
        <v>23</v>
      </c>
      <c r="H23" s="78">
        <v>23</v>
      </c>
      <c r="I23" s="77">
        <f t="shared" si="7"/>
        <v>23</v>
      </c>
      <c r="J23" s="78">
        <f>H23</f>
        <v>23</v>
      </c>
      <c r="K23" s="79">
        <f t="shared" si="2"/>
        <v>1</v>
      </c>
      <c r="L23" s="79">
        <f t="shared" si="3"/>
        <v>1</v>
      </c>
    </row>
    <row r="24" spans="1:12" ht="33" x14ac:dyDescent="0.25">
      <c r="A24" s="81" t="s">
        <v>63</v>
      </c>
      <c r="B24" s="82" t="s">
        <v>64</v>
      </c>
      <c r="C24" s="83" t="s">
        <v>8</v>
      </c>
      <c r="D24" s="83" t="s">
        <v>44</v>
      </c>
      <c r="E24" s="52">
        <f t="shared" si="9"/>
        <v>34.5</v>
      </c>
      <c r="F24" s="52">
        <v>34.5</v>
      </c>
      <c r="G24" s="77">
        <f t="shared" si="6"/>
        <v>24.8</v>
      </c>
      <c r="H24" s="78">
        <v>24.8</v>
      </c>
      <c r="I24" s="77">
        <f t="shared" si="7"/>
        <v>24.8</v>
      </c>
      <c r="J24" s="78">
        <f>H24</f>
        <v>24.8</v>
      </c>
      <c r="K24" s="79">
        <f t="shared" si="2"/>
        <v>0.71884057971014492</v>
      </c>
      <c r="L24" s="79">
        <f t="shared" si="3"/>
        <v>0.71884057971014492</v>
      </c>
    </row>
    <row r="25" spans="1:12" ht="33" x14ac:dyDescent="0.25">
      <c r="A25" s="81" t="s">
        <v>65</v>
      </c>
      <c r="B25" s="82" t="s">
        <v>66</v>
      </c>
      <c r="C25" s="83" t="s">
        <v>8</v>
      </c>
      <c r="D25" s="83" t="s">
        <v>44</v>
      </c>
      <c r="E25" s="52">
        <f t="shared" si="9"/>
        <v>14.4</v>
      </c>
      <c r="F25" s="52">
        <v>14.4</v>
      </c>
      <c r="G25" s="77">
        <f t="shared" si="6"/>
        <v>14.4</v>
      </c>
      <c r="H25" s="78">
        <v>14.4</v>
      </c>
      <c r="I25" s="77">
        <f t="shared" si="7"/>
        <v>14.4</v>
      </c>
      <c r="J25" s="78">
        <f>H25</f>
        <v>14.4</v>
      </c>
      <c r="K25" s="79">
        <f t="shared" si="2"/>
        <v>1</v>
      </c>
      <c r="L25" s="79">
        <f t="shared" si="3"/>
        <v>1</v>
      </c>
    </row>
    <row r="26" spans="1:12" ht="33" x14ac:dyDescent="0.25">
      <c r="A26" s="81" t="s">
        <v>67</v>
      </c>
      <c r="B26" s="85" t="s">
        <v>68</v>
      </c>
      <c r="C26" s="83" t="s">
        <v>8</v>
      </c>
      <c r="D26" s="83" t="s">
        <v>1</v>
      </c>
      <c r="E26" s="52">
        <f t="shared" si="9"/>
        <v>523.9</v>
      </c>
      <c r="F26" s="86">
        <v>523.9</v>
      </c>
      <c r="G26" s="52">
        <f t="shared" ref="G26" si="10">H26</f>
        <v>523.9</v>
      </c>
      <c r="H26" s="86">
        <v>523.9</v>
      </c>
      <c r="I26" s="52">
        <f t="shared" ref="I26" si="11">J26</f>
        <v>523.9</v>
      </c>
      <c r="J26" s="78">
        <f t="shared" ref="J26:J29" si="12">H26</f>
        <v>523.9</v>
      </c>
      <c r="K26" s="79">
        <f t="shared" si="2"/>
        <v>1</v>
      </c>
      <c r="L26" s="79">
        <f t="shared" si="3"/>
        <v>1</v>
      </c>
    </row>
    <row r="27" spans="1:12" ht="49.5" x14ac:dyDescent="0.25">
      <c r="A27" s="81" t="s">
        <v>69</v>
      </c>
      <c r="B27" s="87" t="s">
        <v>70</v>
      </c>
      <c r="C27" s="83" t="s">
        <v>8</v>
      </c>
      <c r="D27" s="83" t="s">
        <v>44</v>
      </c>
      <c r="E27" s="52">
        <f t="shared" si="9"/>
        <v>590</v>
      </c>
      <c r="F27" s="55">
        <f>598.2-8.2</f>
        <v>590</v>
      </c>
      <c r="G27" s="77">
        <f t="shared" si="6"/>
        <v>590</v>
      </c>
      <c r="H27" s="78">
        <v>590</v>
      </c>
      <c r="I27" s="77">
        <f t="shared" si="7"/>
        <v>590</v>
      </c>
      <c r="J27" s="78">
        <f t="shared" si="12"/>
        <v>590</v>
      </c>
      <c r="K27" s="79">
        <f t="shared" si="2"/>
        <v>1</v>
      </c>
      <c r="L27" s="79">
        <f t="shared" si="3"/>
        <v>1</v>
      </c>
    </row>
    <row r="28" spans="1:12" ht="49.5" x14ac:dyDescent="0.25">
      <c r="A28" s="81" t="s">
        <v>71</v>
      </c>
      <c r="B28" s="87" t="s">
        <v>72</v>
      </c>
      <c r="C28" s="83" t="s">
        <v>8</v>
      </c>
      <c r="D28" s="83" t="s">
        <v>44</v>
      </c>
      <c r="E28" s="52">
        <f t="shared" si="9"/>
        <v>560</v>
      </c>
      <c r="F28" s="55">
        <f>539.6+20.4</f>
        <v>560</v>
      </c>
      <c r="G28" s="77">
        <f t="shared" si="6"/>
        <v>560</v>
      </c>
      <c r="H28" s="78">
        <v>560</v>
      </c>
      <c r="I28" s="77">
        <f t="shared" si="7"/>
        <v>560</v>
      </c>
      <c r="J28" s="78">
        <f t="shared" si="12"/>
        <v>560</v>
      </c>
      <c r="K28" s="79">
        <f t="shared" si="2"/>
        <v>1</v>
      </c>
      <c r="L28" s="79">
        <f t="shared" si="3"/>
        <v>1</v>
      </c>
    </row>
    <row r="29" spans="1:12" ht="33" x14ac:dyDescent="0.25">
      <c r="A29" s="81" t="s">
        <v>73</v>
      </c>
      <c r="B29" s="87" t="s">
        <v>74</v>
      </c>
      <c r="C29" s="83" t="s">
        <v>8</v>
      </c>
      <c r="D29" s="83" t="s">
        <v>44</v>
      </c>
      <c r="E29" s="52">
        <f t="shared" si="9"/>
        <v>110</v>
      </c>
      <c r="F29" s="55">
        <f>108.7+1.3</f>
        <v>110</v>
      </c>
      <c r="G29" s="77">
        <f t="shared" si="6"/>
        <v>110</v>
      </c>
      <c r="H29" s="78">
        <v>110</v>
      </c>
      <c r="I29" s="77">
        <f t="shared" si="7"/>
        <v>110</v>
      </c>
      <c r="J29" s="78">
        <f t="shared" si="12"/>
        <v>110</v>
      </c>
      <c r="K29" s="79">
        <f t="shared" si="2"/>
        <v>1</v>
      </c>
      <c r="L29" s="79">
        <f t="shared" si="3"/>
        <v>1</v>
      </c>
    </row>
    <row r="30" spans="1:12" ht="132" x14ac:dyDescent="0.25">
      <c r="A30" s="81" t="s">
        <v>75</v>
      </c>
      <c r="B30" s="87" t="s">
        <v>76</v>
      </c>
      <c r="C30" s="83" t="s">
        <v>8</v>
      </c>
      <c r="D30" s="83" t="s">
        <v>44</v>
      </c>
      <c r="E30" s="52">
        <f t="shared" si="9"/>
        <v>600</v>
      </c>
      <c r="F30" s="55">
        <v>600</v>
      </c>
      <c r="G30" s="77">
        <f>SUM(H30:H30)</f>
        <v>440</v>
      </c>
      <c r="H30" s="78">
        <v>440</v>
      </c>
      <c r="I30" s="77">
        <f>SUM(J30:J30)</f>
        <v>440</v>
      </c>
      <c r="J30" s="86">
        <f>H30</f>
        <v>440</v>
      </c>
      <c r="K30" s="79">
        <f t="shared" si="2"/>
        <v>0.73333333333333328</v>
      </c>
      <c r="L30" s="79">
        <f t="shared" si="3"/>
        <v>0.73333333333333328</v>
      </c>
    </row>
    <row r="31" spans="1:12" ht="99" x14ac:dyDescent="0.25">
      <c r="A31" s="81" t="s">
        <v>77</v>
      </c>
      <c r="B31" s="87" t="s">
        <v>78</v>
      </c>
      <c r="C31" s="83" t="s">
        <v>8</v>
      </c>
      <c r="D31" s="83" t="s">
        <v>1</v>
      </c>
      <c r="E31" s="52">
        <f t="shared" si="9"/>
        <v>942.5</v>
      </c>
      <c r="F31" s="55">
        <v>942.5</v>
      </c>
      <c r="G31" s="77">
        <f t="shared" si="6"/>
        <v>942.5</v>
      </c>
      <c r="H31" s="78">
        <v>942.5</v>
      </c>
      <c r="I31" s="77">
        <v>942.45</v>
      </c>
      <c r="J31" s="78">
        <v>942.45</v>
      </c>
      <c r="K31" s="79">
        <f t="shared" si="2"/>
        <v>1</v>
      </c>
      <c r="L31" s="79">
        <f t="shared" si="3"/>
        <v>0.99994694960212205</v>
      </c>
    </row>
    <row r="32" spans="1:12" ht="66" x14ac:dyDescent="0.25">
      <c r="A32" s="81" t="s">
        <v>110</v>
      </c>
      <c r="B32" s="87" t="s">
        <v>111</v>
      </c>
      <c r="C32" s="83" t="s">
        <v>8</v>
      </c>
      <c r="D32" s="83" t="s">
        <v>44</v>
      </c>
      <c r="E32" s="52">
        <f t="shared" ref="E32:E35" si="13">F32</f>
        <v>280</v>
      </c>
      <c r="F32" s="55">
        <v>280</v>
      </c>
      <c r="G32" s="77">
        <f t="shared" ref="G32" si="14">SUM(H32:H32)</f>
        <v>280</v>
      </c>
      <c r="H32" s="78">
        <v>280</v>
      </c>
      <c r="I32" s="77">
        <f t="shared" ref="I32" si="15">SUM(J32:J32)</f>
        <v>280</v>
      </c>
      <c r="J32" s="78">
        <f>H32</f>
        <v>280</v>
      </c>
      <c r="K32" s="79">
        <f t="shared" si="2"/>
        <v>1</v>
      </c>
      <c r="L32" s="79">
        <f t="shared" si="3"/>
        <v>1</v>
      </c>
    </row>
    <row r="33" spans="1:12" ht="83.25" customHeight="1" x14ac:dyDescent="0.25">
      <c r="A33" s="81" t="s">
        <v>151</v>
      </c>
      <c r="B33" s="87" t="s">
        <v>152</v>
      </c>
      <c r="C33" s="83" t="s">
        <v>8</v>
      </c>
      <c r="D33" s="83" t="s">
        <v>1</v>
      </c>
      <c r="E33" s="52">
        <f t="shared" si="13"/>
        <v>4237.8999999999996</v>
      </c>
      <c r="F33" s="55">
        <v>4237.8999999999996</v>
      </c>
      <c r="G33" s="77">
        <f>SUM(H33:H33)</f>
        <v>1986.2</v>
      </c>
      <c r="H33" s="78">
        <v>1986.2</v>
      </c>
      <c r="I33" s="77">
        <f>SUM(J33:J33)</f>
        <v>1986.2</v>
      </c>
      <c r="J33" s="78">
        <f>H33</f>
        <v>1986.2</v>
      </c>
      <c r="K33" s="79">
        <f t="shared" si="2"/>
        <v>0.46867552325444212</v>
      </c>
      <c r="L33" s="79">
        <f t="shared" si="3"/>
        <v>0.46867552325444212</v>
      </c>
    </row>
    <row r="34" spans="1:12" ht="66" x14ac:dyDescent="0.25">
      <c r="A34" s="81" t="s">
        <v>153</v>
      </c>
      <c r="B34" s="87" t="s">
        <v>155</v>
      </c>
      <c r="C34" s="88" t="s">
        <v>8</v>
      </c>
      <c r="D34" s="83" t="s">
        <v>44</v>
      </c>
      <c r="E34" s="52">
        <f t="shared" si="13"/>
        <v>226.2</v>
      </c>
      <c r="F34" s="55">
        <v>226.2</v>
      </c>
      <c r="G34" s="77">
        <f>H34</f>
        <v>226.2</v>
      </c>
      <c r="H34" s="78">
        <v>226.2</v>
      </c>
      <c r="I34" s="77">
        <f>J34</f>
        <v>226.2</v>
      </c>
      <c r="J34" s="78">
        <f>H34</f>
        <v>226.2</v>
      </c>
      <c r="K34" s="79">
        <f t="shared" si="2"/>
        <v>1</v>
      </c>
      <c r="L34" s="79">
        <f t="shared" si="3"/>
        <v>1</v>
      </c>
    </row>
    <row r="35" spans="1:12" ht="165" x14ac:dyDescent="0.25">
      <c r="A35" s="81" t="s">
        <v>154</v>
      </c>
      <c r="B35" s="87" t="s">
        <v>156</v>
      </c>
      <c r="C35" s="88" t="s">
        <v>8</v>
      </c>
      <c r="D35" s="83" t="s">
        <v>44</v>
      </c>
      <c r="E35" s="52">
        <f t="shared" si="13"/>
        <v>2300</v>
      </c>
      <c r="F35" s="55">
        <v>2300</v>
      </c>
      <c r="G35" s="77">
        <f>SUM(H35:H35)</f>
        <v>2300</v>
      </c>
      <c r="H35" s="78">
        <v>2300</v>
      </c>
      <c r="I35" s="77">
        <f>SUM(J35:J35)</f>
        <v>2300</v>
      </c>
      <c r="J35" s="78">
        <f>H35</f>
        <v>2300</v>
      </c>
      <c r="K35" s="79">
        <f t="shared" si="2"/>
        <v>1</v>
      </c>
      <c r="L35" s="79">
        <f t="shared" si="3"/>
        <v>1</v>
      </c>
    </row>
    <row r="36" spans="1:12" x14ac:dyDescent="0.25">
      <c r="A36" s="89" t="s">
        <v>79</v>
      </c>
      <c r="B36" s="121" t="s">
        <v>80</v>
      </c>
      <c r="C36" s="121"/>
      <c r="D36" s="121"/>
      <c r="E36" s="80">
        <f>SUM(E37:E48)</f>
        <v>15788.76598</v>
      </c>
      <c r="F36" s="80">
        <f t="shared" ref="F36:J36" si="16">SUM(F37:F48)</f>
        <v>15788.76598</v>
      </c>
      <c r="G36" s="80">
        <f t="shared" si="16"/>
        <v>13184.900000000003</v>
      </c>
      <c r="H36" s="80">
        <f t="shared" si="16"/>
        <v>13184.900000000003</v>
      </c>
      <c r="I36" s="80">
        <f t="shared" si="16"/>
        <v>13184.965980000003</v>
      </c>
      <c r="J36" s="80">
        <f t="shared" si="16"/>
        <v>13184.900000000003</v>
      </c>
      <c r="K36" s="73">
        <f t="shared" si="2"/>
        <v>0.83508109605916159</v>
      </c>
      <c r="L36" s="73">
        <f t="shared" si="3"/>
        <v>0.83508527497979945</v>
      </c>
    </row>
    <row r="37" spans="1:12" ht="49.5" x14ac:dyDescent="0.25">
      <c r="A37" s="81" t="s">
        <v>81</v>
      </c>
      <c r="B37" s="85" t="s">
        <v>82</v>
      </c>
      <c r="C37" s="83" t="s">
        <v>8</v>
      </c>
      <c r="D37" s="83" t="s">
        <v>44</v>
      </c>
      <c r="E37" s="52">
        <f t="shared" ref="E37:E46" si="17">F37</f>
        <v>1605</v>
      </c>
      <c r="F37" s="52">
        <v>1605</v>
      </c>
      <c r="G37" s="77">
        <f t="shared" ref="G37:G42" si="18">SUM(H37:H37)</f>
        <v>1605</v>
      </c>
      <c r="H37" s="78">
        <v>1605</v>
      </c>
      <c r="I37" s="77">
        <f t="shared" ref="I37:I43" si="19">SUM(J37:J37)</f>
        <v>1605</v>
      </c>
      <c r="J37" s="78">
        <f t="shared" ref="J37:J48" si="20">H37</f>
        <v>1605</v>
      </c>
      <c r="K37" s="79">
        <f t="shared" si="2"/>
        <v>1</v>
      </c>
      <c r="L37" s="79">
        <f t="shared" si="3"/>
        <v>1</v>
      </c>
    </row>
    <row r="38" spans="1:12" ht="49.5" x14ac:dyDescent="0.25">
      <c r="A38" s="81" t="s">
        <v>83</v>
      </c>
      <c r="B38" s="85" t="s">
        <v>84</v>
      </c>
      <c r="C38" s="83" t="s">
        <v>8</v>
      </c>
      <c r="D38" s="83" t="s">
        <v>44</v>
      </c>
      <c r="E38" s="52">
        <v>787.56597999999997</v>
      </c>
      <c r="F38" s="52">
        <v>787.56597999999997</v>
      </c>
      <c r="G38" s="77">
        <f t="shared" si="18"/>
        <v>787.5</v>
      </c>
      <c r="H38" s="90">
        <v>787.5</v>
      </c>
      <c r="I38" s="77">
        <v>787.56597999999997</v>
      </c>
      <c r="J38" s="78">
        <f t="shared" si="20"/>
        <v>787.5</v>
      </c>
      <c r="K38" s="79">
        <f t="shared" si="2"/>
        <v>0.99991622289220772</v>
      </c>
      <c r="L38" s="79">
        <f t="shared" si="3"/>
        <v>1</v>
      </c>
    </row>
    <row r="39" spans="1:12" ht="66" x14ac:dyDescent="0.25">
      <c r="A39" s="91" t="s">
        <v>85</v>
      </c>
      <c r="B39" s="85" t="s">
        <v>86</v>
      </c>
      <c r="C39" s="83" t="s">
        <v>8</v>
      </c>
      <c r="D39" s="83" t="s">
        <v>1</v>
      </c>
      <c r="E39" s="52">
        <f t="shared" si="17"/>
        <v>4965.3</v>
      </c>
      <c r="F39" s="52">
        <v>4965.3</v>
      </c>
      <c r="G39" s="77">
        <f t="shared" si="18"/>
        <v>4947.8</v>
      </c>
      <c r="H39" s="78">
        <v>4947.8</v>
      </c>
      <c r="I39" s="77">
        <f t="shared" si="19"/>
        <v>4947.8</v>
      </c>
      <c r="J39" s="78">
        <f t="shared" si="20"/>
        <v>4947.8</v>
      </c>
      <c r="K39" s="79">
        <f t="shared" si="2"/>
        <v>0.99647554024933038</v>
      </c>
      <c r="L39" s="79">
        <f t="shared" si="3"/>
        <v>0.99647554024933038</v>
      </c>
    </row>
    <row r="40" spans="1:12" ht="49.5" x14ac:dyDescent="0.25">
      <c r="A40" s="81" t="s">
        <v>87</v>
      </c>
      <c r="B40" s="85" t="s">
        <v>88</v>
      </c>
      <c r="C40" s="83" t="s">
        <v>8</v>
      </c>
      <c r="D40" s="83" t="s">
        <v>44</v>
      </c>
      <c r="E40" s="52">
        <f t="shared" si="17"/>
        <v>605.6</v>
      </c>
      <c r="F40" s="52">
        <v>605.6</v>
      </c>
      <c r="G40" s="77">
        <f t="shared" si="18"/>
        <v>605.6</v>
      </c>
      <c r="H40" s="78">
        <v>605.6</v>
      </c>
      <c r="I40" s="77">
        <f t="shared" si="19"/>
        <v>605.6</v>
      </c>
      <c r="J40" s="78">
        <f t="shared" si="20"/>
        <v>605.6</v>
      </c>
      <c r="K40" s="79">
        <f t="shared" si="2"/>
        <v>1</v>
      </c>
      <c r="L40" s="79">
        <f t="shared" si="3"/>
        <v>1</v>
      </c>
    </row>
    <row r="41" spans="1:12" ht="66" x14ac:dyDescent="0.25">
      <c r="A41" s="81" t="s">
        <v>89</v>
      </c>
      <c r="B41" s="85" t="s">
        <v>90</v>
      </c>
      <c r="C41" s="83" t="s">
        <v>8</v>
      </c>
      <c r="D41" s="83" t="s">
        <v>44</v>
      </c>
      <c r="E41" s="52">
        <f t="shared" si="17"/>
        <v>416.5</v>
      </c>
      <c r="F41" s="52">
        <v>416.5</v>
      </c>
      <c r="G41" s="77">
        <f t="shared" si="18"/>
        <v>416.5</v>
      </c>
      <c r="H41" s="78">
        <v>416.5</v>
      </c>
      <c r="I41" s="77">
        <f t="shared" si="19"/>
        <v>416.5</v>
      </c>
      <c r="J41" s="78">
        <f t="shared" si="20"/>
        <v>416.5</v>
      </c>
      <c r="K41" s="79">
        <f t="shared" si="2"/>
        <v>1</v>
      </c>
      <c r="L41" s="79">
        <f t="shared" si="3"/>
        <v>1</v>
      </c>
    </row>
    <row r="42" spans="1:12" ht="70.5" customHeight="1" x14ac:dyDescent="0.25">
      <c r="A42" s="81" t="s">
        <v>91</v>
      </c>
      <c r="B42" s="85" t="s">
        <v>92</v>
      </c>
      <c r="C42" s="83" t="s">
        <v>8</v>
      </c>
      <c r="D42" s="83" t="s">
        <v>44</v>
      </c>
      <c r="E42" s="52">
        <f t="shared" si="17"/>
        <v>98.3</v>
      </c>
      <c r="F42" s="52">
        <v>98.3</v>
      </c>
      <c r="G42" s="77">
        <f t="shared" si="18"/>
        <v>98.2</v>
      </c>
      <c r="H42" s="78">
        <v>98.2</v>
      </c>
      <c r="I42" s="77">
        <f t="shared" si="19"/>
        <v>98.2</v>
      </c>
      <c r="J42" s="78">
        <f t="shared" si="20"/>
        <v>98.2</v>
      </c>
      <c r="K42" s="79">
        <f t="shared" si="2"/>
        <v>0.99898270600203465</v>
      </c>
      <c r="L42" s="79">
        <f t="shared" si="3"/>
        <v>0.99898270600203465</v>
      </c>
    </row>
    <row r="43" spans="1:12" ht="66" x14ac:dyDescent="0.25">
      <c r="A43" s="81" t="s">
        <v>93</v>
      </c>
      <c r="B43" s="92" t="s">
        <v>94</v>
      </c>
      <c r="C43" s="93" t="s">
        <v>8</v>
      </c>
      <c r="D43" s="83" t="s">
        <v>44</v>
      </c>
      <c r="E43" s="52">
        <f t="shared" si="17"/>
        <v>631.20000000000005</v>
      </c>
      <c r="F43" s="86">
        <v>631.20000000000005</v>
      </c>
      <c r="G43" s="77">
        <f t="shared" ref="G43:G46" si="21">SUM(H43:H43)</f>
        <v>631.1</v>
      </c>
      <c r="H43" s="78">
        <v>631.1</v>
      </c>
      <c r="I43" s="77">
        <f t="shared" si="19"/>
        <v>631.1</v>
      </c>
      <c r="J43" s="78">
        <f t="shared" si="20"/>
        <v>631.1</v>
      </c>
      <c r="K43" s="79">
        <f t="shared" si="2"/>
        <v>0.99984157160963238</v>
      </c>
      <c r="L43" s="79">
        <f t="shared" si="3"/>
        <v>0.99984157160963238</v>
      </c>
    </row>
    <row r="44" spans="1:12" ht="33" x14ac:dyDescent="0.25">
      <c r="A44" s="94" t="s">
        <v>112</v>
      </c>
      <c r="B44" s="95" t="s">
        <v>115</v>
      </c>
      <c r="C44" s="83" t="s">
        <v>8</v>
      </c>
      <c r="D44" s="83" t="s">
        <v>1</v>
      </c>
      <c r="E44" s="96">
        <f t="shared" si="17"/>
        <v>2581.4</v>
      </c>
      <c r="F44" s="97">
        <v>2581.4</v>
      </c>
      <c r="G44" s="98">
        <f t="shared" si="21"/>
        <v>0</v>
      </c>
      <c r="H44" s="99">
        <v>0</v>
      </c>
      <c r="I44" s="98">
        <f t="shared" ref="I44:I46" si="22">SUM(J44:J44)</f>
        <v>0</v>
      </c>
      <c r="J44" s="78">
        <f t="shared" si="20"/>
        <v>0</v>
      </c>
      <c r="K44" s="79">
        <f t="shared" si="2"/>
        <v>0</v>
      </c>
      <c r="L44" s="79">
        <f t="shared" si="3"/>
        <v>0</v>
      </c>
    </row>
    <row r="45" spans="1:12" ht="49.5" x14ac:dyDescent="0.25">
      <c r="A45" s="94" t="s">
        <v>113</v>
      </c>
      <c r="B45" s="95" t="s">
        <v>116</v>
      </c>
      <c r="C45" s="83" t="s">
        <v>8</v>
      </c>
      <c r="D45" s="83" t="s">
        <v>44</v>
      </c>
      <c r="E45" s="96">
        <f t="shared" si="17"/>
        <v>2119.1999999999998</v>
      </c>
      <c r="F45" s="97">
        <v>2119.1999999999998</v>
      </c>
      <c r="G45" s="77">
        <f t="shared" si="21"/>
        <v>2119.1</v>
      </c>
      <c r="H45" s="90">
        <v>2119.1</v>
      </c>
      <c r="I45" s="77">
        <f t="shared" si="22"/>
        <v>2119.1</v>
      </c>
      <c r="J45" s="78">
        <f t="shared" si="20"/>
        <v>2119.1</v>
      </c>
      <c r="K45" s="79">
        <f t="shared" si="2"/>
        <v>0.99995281238203104</v>
      </c>
      <c r="L45" s="79">
        <f t="shared" si="3"/>
        <v>0.99995281238203104</v>
      </c>
    </row>
    <row r="46" spans="1:12" ht="66" x14ac:dyDescent="0.25">
      <c r="A46" s="94" t="s">
        <v>114</v>
      </c>
      <c r="B46" s="95" t="s">
        <v>117</v>
      </c>
      <c r="C46" s="83" t="s">
        <v>8</v>
      </c>
      <c r="D46" s="83" t="s">
        <v>44</v>
      </c>
      <c r="E46" s="96">
        <f t="shared" si="17"/>
        <v>1050.7</v>
      </c>
      <c r="F46" s="100">
        <v>1050.7</v>
      </c>
      <c r="G46" s="77">
        <f t="shared" si="21"/>
        <v>1050.5999999999999</v>
      </c>
      <c r="H46" s="90">
        <v>1050.5999999999999</v>
      </c>
      <c r="I46" s="77">
        <f t="shared" si="22"/>
        <v>1050.5999999999999</v>
      </c>
      <c r="J46" s="78">
        <f t="shared" si="20"/>
        <v>1050.5999999999999</v>
      </c>
      <c r="K46" s="79">
        <f t="shared" si="2"/>
        <v>0.99990482535452541</v>
      </c>
      <c r="L46" s="79">
        <f t="shared" si="3"/>
        <v>0.99990482535452541</v>
      </c>
    </row>
    <row r="47" spans="1:12" ht="82.5" x14ac:dyDescent="0.25">
      <c r="A47" s="94" t="s">
        <v>157</v>
      </c>
      <c r="B47" s="95" t="s">
        <v>158</v>
      </c>
      <c r="C47" s="88" t="s">
        <v>8</v>
      </c>
      <c r="D47" s="83" t="s">
        <v>44</v>
      </c>
      <c r="E47" s="96">
        <f>F47</f>
        <v>469.5</v>
      </c>
      <c r="F47" s="101">
        <v>469.5</v>
      </c>
      <c r="G47" s="77">
        <f>SUM(H47:H47)</f>
        <v>465</v>
      </c>
      <c r="H47" s="78">
        <v>465</v>
      </c>
      <c r="I47" s="77">
        <f>SUM(J47:J47)</f>
        <v>465</v>
      </c>
      <c r="J47" s="78">
        <f t="shared" si="20"/>
        <v>465</v>
      </c>
      <c r="K47" s="79">
        <f t="shared" si="2"/>
        <v>0.99041533546325877</v>
      </c>
      <c r="L47" s="79">
        <f t="shared" si="3"/>
        <v>0.99041533546325877</v>
      </c>
    </row>
    <row r="48" spans="1:12" ht="66" x14ac:dyDescent="0.25">
      <c r="A48" s="94" t="s">
        <v>178</v>
      </c>
      <c r="B48" s="95" t="s">
        <v>179</v>
      </c>
      <c r="C48" s="88" t="s">
        <v>8</v>
      </c>
      <c r="D48" s="83" t="s">
        <v>44</v>
      </c>
      <c r="E48" s="96">
        <f>F48</f>
        <v>458.5</v>
      </c>
      <c r="F48" s="101">
        <v>458.5</v>
      </c>
      <c r="G48" s="77">
        <f>SUM(H48:H48)</f>
        <v>458.5</v>
      </c>
      <c r="H48" s="78">
        <v>458.5</v>
      </c>
      <c r="I48" s="77">
        <f>SUM(J48:J48)</f>
        <v>458.5</v>
      </c>
      <c r="J48" s="78">
        <f t="shared" si="20"/>
        <v>458.5</v>
      </c>
      <c r="K48" s="79">
        <f t="shared" ref="K48" si="23">G48/E48</f>
        <v>1</v>
      </c>
      <c r="L48" s="79">
        <f t="shared" ref="L48" si="24">I48/E48</f>
        <v>1</v>
      </c>
    </row>
    <row r="49" spans="1:12" x14ac:dyDescent="0.25">
      <c r="A49" s="89" t="s">
        <v>95</v>
      </c>
      <c r="B49" s="122" t="s">
        <v>96</v>
      </c>
      <c r="C49" s="122"/>
      <c r="D49" s="121"/>
      <c r="E49" s="80">
        <f>SUM(E50:E52)</f>
        <v>791</v>
      </c>
      <c r="F49" s="80">
        <f t="shared" ref="F49:J49" si="25">SUM(F50:F52)</f>
        <v>791</v>
      </c>
      <c r="G49" s="80">
        <f t="shared" si="25"/>
        <v>761.09999999999991</v>
      </c>
      <c r="H49" s="80">
        <f t="shared" si="25"/>
        <v>761.09999999999991</v>
      </c>
      <c r="I49" s="80">
        <f t="shared" si="25"/>
        <v>761.09999999999991</v>
      </c>
      <c r="J49" s="80">
        <f t="shared" si="25"/>
        <v>761.09999999999991</v>
      </c>
      <c r="K49" s="73">
        <f t="shared" si="2"/>
        <v>0.96219974715549927</v>
      </c>
      <c r="L49" s="73">
        <f t="shared" si="3"/>
        <v>0.96219974715549927</v>
      </c>
    </row>
    <row r="50" spans="1:12" ht="33" x14ac:dyDescent="0.25">
      <c r="A50" s="91" t="s">
        <v>97</v>
      </c>
      <c r="B50" s="82" t="s">
        <v>98</v>
      </c>
      <c r="C50" s="83" t="s">
        <v>8</v>
      </c>
      <c r="D50" s="83" t="s">
        <v>8</v>
      </c>
      <c r="E50" s="52">
        <f>F50</f>
        <v>193.3</v>
      </c>
      <c r="F50" s="52">
        <v>193.3</v>
      </c>
      <c r="G50" s="77">
        <f>SUM(H50:H50)</f>
        <v>193.2</v>
      </c>
      <c r="H50" s="78">
        <v>193.2</v>
      </c>
      <c r="I50" s="77">
        <f>SUM(J50:J50)</f>
        <v>193.2</v>
      </c>
      <c r="J50" s="78">
        <f>H50</f>
        <v>193.2</v>
      </c>
      <c r="K50" s="79">
        <f t="shared" si="2"/>
        <v>0.99948266942576292</v>
      </c>
      <c r="L50" s="79">
        <f t="shared" si="3"/>
        <v>0.99948266942576292</v>
      </c>
    </row>
    <row r="51" spans="1:12" ht="66" x14ac:dyDescent="0.25">
      <c r="A51" s="102" t="s">
        <v>159</v>
      </c>
      <c r="B51" s="82" t="s">
        <v>160</v>
      </c>
      <c r="C51" s="83" t="s">
        <v>8</v>
      </c>
      <c r="D51" s="83" t="s">
        <v>1</v>
      </c>
      <c r="E51" s="52">
        <f t="shared" ref="E51:E52" si="26">F51</f>
        <v>190</v>
      </c>
      <c r="F51" s="52">
        <v>190</v>
      </c>
      <c r="G51" s="77">
        <f>SUM(H51:H51)</f>
        <v>190</v>
      </c>
      <c r="H51" s="78">
        <v>190</v>
      </c>
      <c r="I51" s="77">
        <f>SUM(J51:J51)</f>
        <v>190</v>
      </c>
      <c r="J51" s="78">
        <f>H51</f>
        <v>190</v>
      </c>
      <c r="K51" s="79">
        <f t="shared" si="2"/>
        <v>1</v>
      </c>
      <c r="L51" s="79">
        <f t="shared" si="3"/>
        <v>1</v>
      </c>
    </row>
    <row r="52" spans="1:12" ht="66" x14ac:dyDescent="0.25">
      <c r="A52" s="102" t="s">
        <v>180</v>
      </c>
      <c r="B52" s="82" t="s">
        <v>181</v>
      </c>
      <c r="C52" s="83" t="s">
        <v>8</v>
      </c>
      <c r="D52" s="83" t="s">
        <v>1</v>
      </c>
      <c r="E52" s="52">
        <f t="shared" si="26"/>
        <v>407.7</v>
      </c>
      <c r="F52" s="52">
        <v>407.7</v>
      </c>
      <c r="G52" s="77">
        <f>SUM(H52:H52)</f>
        <v>377.9</v>
      </c>
      <c r="H52" s="78">
        <v>377.9</v>
      </c>
      <c r="I52" s="77">
        <f>SUM(J52:J52)</f>
        <v>377.9</v>
      </c>
      <c r="J52" s="78">
        <f>H52</f>
        <v>377.9</v>
      </c>
      <c r="K52" s="79">
        <f t="shared" ref="K52" si="27">G52/E52</f>
        <v>0.92690703948982089</v>
      </c>
      <c r="L52" s="79">
        <f t="shared" ref="L52" si="28">I52/E52</f>
        <v>0.92690703948982089</v>
      </c>
    </row>
    <row r="53" spans="1:12" x14ac:dyDescent="0.25">
      <c r="B53" s="123" t="s">
        <v>25</v>
      </c>
      <c r="C53" s="123"/>
      <c r="D53" s="123"/>
      <c r="E53" s="103">
        <f t="shared" ref="E53:J53" si="29">E12+E6+E36+E49</f>
        <v>33160.665980000005</v>
      </c>
      <c r="F53" s="103">
        <f t="shared" si="29"/>
        <v>33160.665980000005</v>
      </c>
      <c r="G53" s="103">
        <f t="shared" si="29"/>
        <v>28066.800000000003</v>
      </c>
      <c r="H53" s="103">
        <f t="shared" si="29"/>
        <v>28066.800000000003</v>
      </c>
      <c r="I53" s="103">
        <f t="shared" si="29"/>
        <v>28066.815979999999</v>
      </c>
      <c r="J53" s="103">
        <f t="shared" si="29"/>
        <v>28066.75</v>
      </c>
      <c r="K53" s="73">
        <f>G53/E53</f>
        <v>0.84638830887557459</v>
      </c>
      <c r="L53" s="73">
        <f>I53/E53</f>
        <v>0.84638879077180695</v>
      </c>
    </row>
    <row r="55" spans="1:12" x14ac:dyDescent="0.25">
      <c r="H55" s="104">
        <v>14298.6</v>
      </c>
    </row>
    <row r="56" spans="1:12" x14ac:dyDescent="0.25">
      <c r="E56" s="105">
        <f>'[1]без учета счетов бюджета'!$W$147/1000</f>
        <v>34227.5</v>
      </c>
      <c r="H56" s="106">
        <f>H53-H55</f>
        <v>13768.200000000003</v>
      </c>
    </row>
    <row r="57" spans="1:12" x14ac:dyDescent="0.25">
      <c r="E57" s="105">
        <f>E56-E53</f>
        <v>1066.8340199999948</v>
      </c>
    </row>
    <row r="58" spans="1:12" ht="30.75" customHeight="1" x14ac:dyDescent="0.25"/>
    <row r="60" spans="1:12" ht="18.75" customHeight="1" x14ac:dyDescent="0.25"/>
    <row r="61" spans="1:12" ht="18.75" customHeight="1" x14ac:dyDescent="0.25"/>
    <row r="64" spans="1:12" ht="18.75" customHeight="1" x14ac:dyDescent="0.25"/>
    <row r="66" ht="18.75" customHeight="1" x14ac:dyDescent="0.25"/>
    <row r="67" ht="18.75" customHeight="1" x14ac:dyDescent="0.25"/>
  </sheetData>
  <mergeCells count="17">
    <mergeCell ref="B12:D12"/>
    <mergeCell ref="B13:D13"/>
    <mergeCell ref="B36:D36"/>
    <mergeCell ref="B49:D49"/>
    <mergeCell ref="B53:D53"/>
    <mergeCell ref="B6:D6"/>
    <mergeCell ref="A1:L1"/>
    <mergeCell ref="A2:L2"/>
    <mergeCell ref="A3:A4"/>
    <mergeCell ref="B3:B4"/>
    <mergeCell ref="C3:C4"/>
    <mergeCell ref="D3:D4"/>
    <mergeCell ref="I3:J3"/>
    <mergeCell ref="K3:K4"/>
    <mergeCell ref="L3:L4"/>
    <mergeCell ref="E3:F3"/>
    <mergeCell ref="G3:H3"/>
  </mergeCell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55"/>
  <sheetViews>
    <sheetView tabSelected="1" view="pageBreakPreview" topLeftCell="A22" zoomScale="90" zoomScaleNormal="100" zoomScaleSheetLayoutView="90" workbookViewId="0">
      <selection activeCell="E35" sqref="E35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22.7109375" style="1" customWidth="1"/>
    <col min="7" max="7" width="20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36.75" customHeight="1" x14ac:dyDescent="0.25">
      <c r="A1" s="152" t="s">
        <v>33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x14ac:dyDescent="0.25">
      <c r="A2" s="152" t="s">
        <v>175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x14ac:dyDescent="0.25">
      <c r="A3" s="147" t="s">
        <v>9</v>
      </c>
      <c r="B3" s="147" t="s">
        <v>10</v>
      </c>
      <c r="C3" s="153" t="s">
        <v>11</v>
      </c>
      <c r="D3" s="154"/>
      <c r="E3" s="147" t="s">
        <v>12</v>
      </c>
      <c r="F3" s="147" t="s">
        <v>13</v>
      </c>
      <c r="G3" s="147" t="s">
        <v>14</v>
      </c>
      <c r="H3" s="147" t="s">
        <v>15</v>
      </c>
      <c r="I3" s="148" t="s">
        <v>182</v>
      </c>
      <c r="J3" s="148" t="s">
        <v>196</v>
      </c>
      <c r="K3" s="147" t="s">
        <v>16</v>
      </c>
      <c r="L3" s="147"/>
      <c r="M3" s="147"/>
    </row>
    <row r="4" spans="1:13" x14ac:dyDescent="0.25">
      <c r="A4" s="147"/>
      <c r="B4" s="147"/>
      <c r="C4" s="148" t="s">
        <v>17</v>
      </c>
      <c r="D4" s="148" t="s">
        <v>18</v>
      </c>
      <c r="E4" s="147"/>
      <c r="F4" s="147"/>
      <c r="G4" s="147"/>
      <c r="H4" s="147"/>
      <c r="I4" s="155"/>
      <c r="J4" s="155"/>
      <c r="K4" s="147" t="s">
        <v>19</v>
      </c>
      <c r="L4" s="148" t="s">
        <v>20</v>
      </c>
      <c r="M4" s="147" t="s">
        <v>21</v>
      </c>
    </row>
    <row r="5" spans="1:13" x14ac:dyDescent="0.25">
      <c r="A5" s="147"/>
      <c r="B5" s="147"/>
      <c r="C5" s="149"/>
      <c r="D5" s="149"/>
      <c r="E5" s="147"/>
      <c r="F5" s="147"/>
      <c r="G5" s="147"/>
      <c r="H5" s="147"/>
      <c r="I5" s="149"/>
      <c r="J5" s="149"/>
      <c r="K5" s="147"/>
      <c r="L5" s="149"/>
      <c r="M5" s="147"/>
    </row>
    <row r="6" spans="1:13" x14ac:dyDescent="0.25">
      <c r="A6" s="7">
        <v>1</v>
      </c>
      <c r="B6" s="7">
        <v>2</v>
      </c>
      <c r="C6" s="7">
        <f>B6+1</f>
        <v>3</v>
      </c>
      <c r="D6" s="7">
        <f t="shared" ref="D6:K6" si="0">C6+1</f>
        <v>4</v>
      </c>
      <c r="E6" s="7">
        <v>3</v>
      </c>
      <c r="F6" s="7">
        <f t="shared" si="0"/>
        <v>4</v>
      </c>
      <c r="G6" s="7">
        <f t="shared" si="0"/>
        <v>5</v>
      </c>
      <c r="H6" s="7">
        <f t="shared" si="0"/>
        <v>6</v>
      </c>
      <c r="I6" s="7">
        <f t="shared" si="0"/>
        <v>7</v>
      </c>
      <c r="J6" s="7">
        <f t="shared" si="0"/>
        <v>8</v>
      </c>
      <c r="K6" s="7">
        <f t="shared" si="0"/>
        <v>9</v>
      </c>
      <c r="L6" s="7">
        <v>10</v>
      </c>
      <c r="M6" s="7">
        <v>11</v>
      </c>
    </row>
    <row r="7" spans="1:13" s="2" customFormat="1" ht="47.25" x14ac:dyDescent="0.25">
      <c r="A7" s="48">
        <v>1</v>
      </c>
      <c r="B7" s="48" t="str">
        <f>имущество!B11</f>
        <v>Проведение кадастровых работ по формированию земельных участков</v>
      </c>
      <c r="C7" s="51"/>
      <c r="D7" s="51"/>
      <c r="E7" s="51" t="s">
        <v>183</v>
      </c>
      <c r="F7" s="51" t="s">
        <v>184</v>
      </c>
      <c r="G7" s="48" t="s">
        <v>1</v>
      </c>
      <c r="H7" s="51">
        <v>2022</v>
      </c>
      <c r="I7" s="60">
        <v>50000</v>
      </c>
      <c r="J7" s="51"/>
      <c r="K7" s="60">
        <f>M7</f>
        <v>50</v>
      </c>
      <c r="L7" s="51"/>
      <c r="M7" s="61">
        <f>имущество!G11</f>
        <v>50</v>
      </c>
    </row>
    <row r="8" spans="1:13" s="2" customFormat="1" ht="47.25" x14ac:dyDescent="0.25">
      <c r="A8" s="8">
        <v>2</v>
      </c>
      <c r="B8" s="46" t="str">
        <f>имущество!B26</f>
        <v>Разработка ПСД на утилизацию емкостей ГСМ в п. Амдерма</v>
      </c>
      <c r="C8" s="9"/>
      <c r="D8" s="9"/>
      <c r="E8" s="10" t="s">
        <v>118</v>
      </c>
      <c r="F8" s="10" t="s">
        <v>120</v>
      </c>
      <c r="G8" s="8" t="s">
        <v>1</v>
      </c>
      <c r="H8" s="11">
        <v>44195</v>
      </c>
      <c r="I8" s="60">
        <v>523900</v>
      </c>
      <c r="J8" s="9"/>
      <c r="K8" s="9">
        <f>M8</f>
        <v>523.9</v>
      </c>
      <c r="L8" s="9"/>
      <c r="M8" s="8">
        <f>имущество!H26</f>
        <v>523.9</v>
      </c>
    </row>
    <row r="9" spans="1:13" s="2" customFormat="1" ht="47.25" x14ac:dyDescent="0.25">
      <c r="A9" s="8">
        <v>3</v>
      </c>
      <c r="B9" s="46" t="str">
        <f>имущество!B27</f>
        <v>Снос (демонтаж) здания основной общеобразовательной школы в д. Волоковая</v>
      </c>
      <c r="C9" s="9"/>
      <c r="D9" s="9"/>
      <c r="E9" s="10" t="s">
        <v>185</v>
      </c>
      <c r="F9" s="10" t="s">
        <v>186</v>
      </c>
      <c r="G9" s="48" t="str">
        <f>имущество!D27</f>
        <v>Администрация поселения ЗР НАО</v>
      </c>
      <c r="H9" s="11">
        <v>44910</v>
      </c>
      <c r="I9" s="60">
        <v>590000</v>
      </c>
      <c r="J9" s="9"/>
      <c r="K9" s="60">
        <f t="shared" ref="K9:K19" si="1">M9</f>
        <v>590</v>
      </c>
      <c r="L9" s="9"/>
      <c r="M9" s="61">
        <f>имущество!H27</f>
        <v>590</v>
      </c>
    </row>
    <row r="10" spans="1:13" s="2" customFormat="1" ht="47.25" x14ac:dyDescent="0.25">
      <c r="A10" s="8">
        <v>4</v>
      </c>
      <c r="B10" s="46" t="str">
        <f>имущество!B28</f>
        <v>Снос (демонтаж) здания начальной общеобразовательной школы в д. Волоковая</v>
      </c>
      <c r="C10" s="9"/>
      <c r="D10" s="9"/>
      <c r="E10" s="10" t="s">
        <v>187</v>
      </c>
      <c r="F10" s="10" t="s">
        <v>186</v>
      </c>
      <c r="G10" s="48" t="str">
        <f>имущество!D28</f>
        <v>Администрация поселения ЗР НАО</v>
      </c>
      <c r="H10" s="11">
        <v>44910</v>
      </c>
      <c r="I10" s="60">
        <v>560000</v>
      </c>
      <c r="J10" s="9"/>
      <c r="K10" s="60">
        <f t="shared" si="1"/>
        <v>560</v>
      </c>
      <c r="L10" s="9"/>
      <c r="M10" s="61">
        <f>имущество!H28</f>
        <v>560</v>
      </c>
    </row>
    <row r="11" spans="1:13" s="2" customFormat="1" ht="47.25" x14ac:dyDescent="0.25">
      <c r="A11" s="8">
        <v>5</v>
      </c>
      <c r="B11" s="46" t="str">
        <f>имущество!B29</f>
        <v>Снос (демонтаж) здания столярной мастерской в д. Волоковая</v>
      </c>
      <c r="C11" s="9"/>
      <c r="D11" s="9"/>
      <c r="E11" s="10" t="s">
        <v>188</v>
      </c>
      <c r="F11" s="10" t="s">
        <v>186</v>
      </c>
      <c r="G11" s="48" t="str">
        <f>имущество!D29</f>
        <v>Администрация поселения ЗР НАО</v>
      </c>
      <c r="H11" s="11">
        <v>44910</v>
      </c>
      <c r="I11" s="62">
        <v>110000</v>
      </c>
      <c r="J11" s="9"/>
      <c r="K11" s="60">
        <f t="shared" si="1"/>
        <v>110</v>
      </c>
      <c r="L11" s="9"/>
      <c r="M11" s="61">
        <f>имущество!H29</f>
        <v>110</v>
      </c>
    </row>
    <row r="12" spans="1:13" s="2" customFormat="1" ht="126" x14ac:dyDescent="0.25">
      <c r="A12" s="8">
        <v>6</v>
      </c>
      <c r="B12" s="46" t="s">
        <v>76</v>
      </c>
      <c r="C12" s="9"/>
      <c r="D12" s="9"/>
      <c r="E12" s="10" t="s">
        <v>119</v>
      </c>
      <c r="F12" s="10" t="s">
        <v>120</v>
      </c>
      <c r="G12" s="8" t="str">
        <f>имущество!D30</f>
        <v>Администрация поселения ЗР НАО</v>
      </c>
      <c r="H12" s="11">
        <v>44657</v>
      </c>
      <c r="I12" s="62">
        <v>600000</v>
      </c>
      <c r="J12" s="9"/>
      <c r="K12" s="60">
        <f t="shared" si="1"/>
        <v>440</v>
      </c>
      <c r="L12" s="9"/>
      <c r="M12" s="61">
        <f>имущество!H30</f>
        <v>440</v>
      </c>
    </row>
    <row r="13" spans="1:13" s="2" customFormat="1" ht="110.25" x14ac:dyDescent="0.25">
      <c r="A13" s="8">
        <v>7</v>
      </c>
      <c r="B13" s="46" t="s">
        <v>78</v>
      </c>
      <c r="C13" s="9"/>
      <c r="D13" s="9"/>
      <c r="E13" s="10" t="s">
        <v>121</v>
      </c>
      <c r="F13" s="10" t="s">
        <v>122</v>
      </c>
      <c r="G13" s="8" t="s">
        <v>1</v>
      </c>
      <c r="H13" s="11">
        <v>44742</v>
      </c>
      <c r="I13" s="62">
        <v>942450</v>
      </c>
      <c r="J13" s="9"/>
      <c r="K13" s="9">
        <f t="shared" si="1"/>
        <v>942.5</v>
      </c>
      <c r="L13" s="9"/>
      <c r="M13" s="8">
        <f>имущество!H31</f>
        <v>942.5</v>
      </c>
    </row>
    <row r="14" spans="1:13" s="2" customFormat="1" ht="78.75" x14ac:dyDescent="0.25">
      <c r="A14" s="8">
        <v>8</v>
      </c>
      <c r="B14" s="46" t="str">
        <f>имущество!B32</f>
        <v>Замена системы автоматической пожарной сигнализации в здании Администрации Сельского поселения «Пёшский сельсовет» ЗР НАО</v>
      </c>
      <c r="C14" s="9"/>
      <c r="D14" s="9"/>
      <c r="E14" s="10" t="s">
        <v>123</v>
      </c>
      <c r="F14" s="10" t="s">
        <v>124</v>
      </c>
      <c r="G14" s="9" t="s">
        <v>44</v>
      </c>
      <c r="H14" s="11">
        <v>44742</v>
      </c>
      <c r="I14" s="62">
        <v>280000</v>
      </c>
      <c r="J14" s="9"/>
      <c r="K14" s="12">
        <f t="shared" si="1"/>
        <v>280</v>
      </c>
      <c r="L14" s="9"/>
      <c r="M14" s="14">
        <f>имущество!H32</f>
        <v>280</v>
      </c>
    </row>
    <row r="15" spans="1:13" s="2" customFormat="1" ht="94.5" x14ac:dyDescent="0.25">
      <c r="A15" s="48">
        <v>9</v>
      </c>
      <c r="B15" s="46" t="str">
        <f>имущество!B33</f>
        <v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v>
      </c>
      <c r="C15" s="51"/>
      <c r="D15" s="51"/>
      <c r="E15" s="10" t="s">
        <v>189</v>
      </c>
      <c r="F15" s="10" t="s">
        <v>190</v>
      </c>
      <c r="G15" s="48" t="s">
        <v>1</v>
      </c>
      <c r="H15" s="11">
        <v>44925</v>
      </c>
      <c r="I15" s="62">
        <v>1986184.71</v>
      </c>
      <c r="J15" s="51"/>
      <c r="K15" s="12">
        <f t="shared" si="1"/>
        <v>1986.2</v>
      </c>
      <c r="L15" s="51"/>
      <c r="M15" s="14">
        <f>имущество!H33</f>
        <v>1986.2</v>
      </c>
    </row>
    <row r="16" spans="1:13" s="2" customFormat="1" ht="94.5" x14ac:dyDescent="0.25">
      <c r="A16" s="8">
        <v>10</v>
      </c>
      <c r="B16" s="46" t="str">
        <f>имущество!B34</f>
        <v>Установка системы автоматической пожарной сигнализации в здании Администрации Сельского поселения «Карский сельсовет» ЗР НАО</v>
      </c>
      <c r="C16" s="9"/>
      <c r="D16" s="9"/>
      <c r="E16" s="10" t="s">
        <v>173</v>
      </c>
      <c r="F16" s="10" t="s">
        <v>174</v>
      </c>
      <c r="G16" s="9" t="s">
        <v>44</v>
      </c>
      <c r="H16" s="11">
        <v>44803</v>
      </c>
      <c r="I16" s="62">
        <v>226171</v>
      </c>
      <c r="J16" s="9"/>
      <c r="K16" s="12">
        <f>M16</f>
        <v>226.2</v>
      </c>
      <c r="L16" s="9"/>
      <c r="M16" s="14">
        <f>имущество!G34</f>
        <v>226.2</v>
      </c>
    </row>
    <row r="17" spans="1:13" s="2" customFormat="1" ht="173.25" x14ac:dyDescent="0.25">
      <c r="A17" s="48">
        <v>11</v>
      </c>
      <c r="B17" s="46" t="str">
        <f>имущество!B35</f>
        <v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v>
      </c>
      <c r="C17" s="51"/>
      <c r="D17" s="51"/>
      <c r="E17" s="10" t="s">
        <v>191</v>
      </c>
      <c r="F17" s="10" t="s">
        <v>192</v>
      </c>
      <c r="G17" s="51" t="s">
        <v>44</v>
      </c>
      <c r="H17" s="11" t="s">
        <v>193</v>
      </c>
      <c r="I17" s="62">
        <v>2299998</v>
      </c>
      <c r="J17" s="51"/>
      <c r="K17" s="12">
        <f>M17</f>
        <v>2300</v>
      </c>
      <c r="L17" s="51"/>
      <c r="M17" s="14">
        <f>имущество!G35</f>
        <v>2300</v>
      </c>
    </row>
    <row r="18" spans="1:13" s="2" customFormat="1" ht="47.25" x14ac:dyDescent="0.25">
      <c r="A18" s="8">
        <v>12</v>
      </c>
      <c r="B18" s="46" t="str">
        <f>имущество!B37</f>
        <v>Ремонт здания гаража в д. Андег Сельского поселения "Андегский сельсовет" ЗР НАО</v>
      </c>
      <c r="C18" s="9"/>
      <c r="D18" s="9"/>
      <c r="E18" s="15" t="s">
        <v>125</v>
      </c>
      <c r="F18" s="16" t="s">
        <v>126</v>
      </c>
      <c r="G18" s="9" t="s">
        <v>44</v>
      </c>
      <c r="H18" s="17">
        <v>44876</v>
      </c>
      <c r="I18" s="18">
        <v>1604973.61</v>
      </c>
      <c r="J18" s="9"/>
      <c r="K18" s="12">
        <f t="shared" si="1"/>
        <v>1605</v>
      </c>
      <c r="L18" s="9"/>
      <c r="M18" s="14">
        <f>имущество!H37</f>
        <v>1605</v>
      </c>
    </row>
    <row r="19" spans="1:13" s="2" customFormat="1" ht="47.25" x14ac:dyDescent="0.25">
      <c r="A19" s="8">
        <v>13</v>
      </c>
      <c r="B19" s="46" t="str">
        <f>имущество!B38</f>
        <v>Ремонт здания аэропорта в п. Харута МО "Хоседа-Хардский сельсовет" НАО</v>
      </c>
      <c r="C19" s="9"/>
      <c r="D19" s="9"/>
      <c r="E19" s="10" t="s">
        <v>127</v>
      </c>
      <c r="F19" s="10" t="s">
        <v>128</v>
      </c>
      <c r="G19" s="9" t="s">
        <v>44</v>
      </c>
      <c r="H19" s="19">
        <v>44834</v>
      </c>
      <c r="I19" s="13">
        <v>787565.98</v>
      </c>
      <c r="J19" s="9"/>
      <c r="K19" s="12">
        <f t="shared" si="1"/>
        <v>787.5</v>
      </c>
      <c r="L19" s="9"/>
      <c r="M19" s="14">
        <f>имущество!H38</f>
        <v>787.5</v>
      </c>
    </row>
    <row r="20" spans="1:13" s="3" customFormat="1" ht="47.25" x14ac:dyDescent="0.25">
      <c r="A20" s="125">
        <v>14</v>
      </c>
      <c r="B20" s="160" t="s">
        <v>86</v>
      </c>
      <c r="C20" s="20"/>
      <c r="D20" s="20"/>
      <c r="E20" s="10" t="s">
        <v>99</v>
      </c>
      <c r="F20" s="141" t="s">
        <v>100</v>
      </c>
      <c r="G20" s="157" t="s">
        <v>1</v>
      </c>
      <c r="H20" s="21">
        <v>2022</v>
      </c>
      <c r="I20" s="22">
        <v>2110228</v>
      </c>
      <c r="J20" s="23"/>
      <c r="K20" s="128">
        <f>M20</f>
        <v>4947.8</v>
      </c>
      <c r="L20" s="24"/>
      <c r="M20" s="150">
        <f>имущество!G39</f>
        <v>4947.8</v>
      </c>
    </row>
    <row r="21" spans="1:13" s="3" customFormat="1" x14ac:dyDescent="0.25">
      <c r="A21" s="126"/>
      <c r="B21" s="161"/>
      <c r="C21" s="20"/>
      <c r="D21" s="20"/>
      <c r="E21" s="10" t="s">
        <v>148</v>
      </c>
      <c r="F21" s="143"/>
      <c r="G21" s="158"/>
      <c r="H21" s="21">
        <v>2022</v>
      </c>
      <c r="I21" s="25">
        <v>23200</v>
      </c>
      <c r="J21" s="23"/>
      <c r="K21" s="140"/>
      <c r="L21" s="24"/>
      <c r="M21" s="156"/>
    </row>
    <row r="22" spans="1:13" s="3" customFormat="1" x14ac:dyDescent="0.25">
      <c r="A22" s="126"/>
      <c r="B22" s="161"/>
      <c r="C22" s="19"/>
      <c r="D22" s="20"/>
      <c r="E22" s="10" t="s">
        <v>101</v>
      </c>
      <c r="F22" s="137" t="s">
        <v>102</v>
      </c>
      <c r="G22" s="158"/>
      <c r="H22" s="21">
        <v>2022</v>
      </c>
      <c r="I22" s="25">
        <v>582036.25</v>
      </c>
      <c r="J22" s="26"/>
      <c r="K22" s="140"/>
      <c r="L22" s="27"/>
      <c r="M22" s="156"/>
    </row>
    <row r="23" spans="1:13" s="3" customFormat="1" x14ac:dyDescent="0.25">
      <c r="A23" s="126"/>
      <c r="B23" s="161"/>
      <c r="C23" s="19"/>
      <c r="D23" s="20"/>
      <c r="E23" s="10" t="s">
        <v>203</v>
      </c>
      <c r="F23" s="138"/>
      <c r="G23" s="158"/>
      <c r="H23" s="21">
        <v>2022</v>
      </c>
      <c r="I23" s="13">
        <v>240136.25</v>
      </c>
      <c r="J23" s="26"/>
      <c r="K23" s="140"/>
      <c r="L23" s="27"/>
      <c r="M23" s="156"/>
    </row>
    <row r="24" spans="1:13" s="3" customFormat="1" x14ac:dyDescent="0.25">
      <c r="A24" s="126"/>
      <c r="B24" s="161"/>
      <c r="C24" s="19"/>
      <c r="D24" s="20"/>
      <c r="E24" s="10" t="s">
        <v>142</v>
      </c>
      <c r="F24" s="138"/>
      <c r="G24" s="158"/>
      <c r="H24" s="21">
        <v>2022</v>
      </c>
      <c r="I24" s="13">
        <v>2918</v>
      </c>
      <c r="J24" s="26"/>
      <c r="K24" s="140"/>
      <c r="L24" s="27"/>
      <c r="M24" s="156"/>
    </row>
    <row r="25" spans="1:13" s="3" customFormat="1" x14ac:dyDescent="0.25">
      <c r="A25" s="126"/>
      <c r="B25" s="161"/>
      <c r="C25" s="19"/>
      <c r="D25" s="20"/>
      <c r="E25" s="10" t="s">
        <v>143</v>
      </c>
      <c r="F25" s="139"/>
      <c r="G25" s="158"/>
      <c r="H25" s="21">
        <v>2022</v>
      </c>
      <c r="I25" s="13">
        <v>34263.93</v>
      </c>
      <c r="J25" s="26"/>
      <c r="K25" s="140"/>
      <c r="L25" s="27"/>
      <c r="M25" s="156"/>
    </row>
    <row r="26" spans="1:13" s="3" customFormat="1" x14ac:dyDescent="0.25">
      <c r="A26" s="126"/>
      <c r="B26" s="161"/>
      <c r="C26" s="19"/>
      <c r="D26" s="20"/>
      <c r="E26" s="10" t="s">
        <v>104</v>
      </c>
      <c r="F26" s="133" t="s">
        <v>103</v>
      </c>
      <c r="G26" s="158"/>
      <c r="H26" s="21">
        <v>2022</v>
      </c>
      <c r="I26" s="13">
        <v>330250</v>
      </c>
      <c r="J26" s="26"/>
      <c r="K26" s="140"/>
      <c r="L26" s="27"/>
      <c r="M26" s="156"/>
    </row>
    <row r="27" spans="1:13" s="3" customFormat="1" x14ac:dyDescent="0.25">
      <c r="A27" s="126"/>
      <c r="B27" s="161"/>
      <c r="C27" s="19"/>
      <c r="D27" s="20"/>
      <c r="E27" s="10" t="s">
        <v>105</v>
      </c>
      <c r="F27" s="133"/>
      <c r="G27" s="158"/>
      <c r="H27" s="21">
        <v>2022</v>
      </c>
      <c r="I27" s="13">
        <v>330250</v>
      </c>
      <c r="J27" s="26"/>
      <c r="K27" s="140"/>
      <c r="L27" s="27"/>
      <c r="M27" s="156"/>
    </row>
    <row r="28" spans="1:13" s="3" customFormat="1" x14ac:dyDescent="0.25">
      <c r="A28" s="126"/>
      <c r="B28" s="161"/>
      <c r="C28" s="19"/>
      <c r="D28" s="20"/>
      <c r="E28" s="10" t="s">
        <v>106</v>
      </c>
      <c r="F28" s="133"/>
      <c r="G28" s="158"/>
      <c r="H28" s="21">
        <v>2022</v>
      </c>
      <c r="I28" s="13">
        <v>330250</v>
      </c>
      <c r="J28" s="26"/>
      <c r="K28" s="140"/>
      <c r="L28" s="27"/>
      <c r="M28" s="156"/>
    </row>
    <row r="29" spans="1:13" s="3" customFormat="1" x14ac:dyDescent="0.25">
      <c r="A29" s="126"/>
      <c r="B29" s="161"/>
      <c r="C29" s="19"/>
      <c r="D29" s="20"/>
      <c r="E29" s="10" t="s">
        <v>107</v>
      </c>
      <c r="F29" s="133"/>
      <c r="G29" s="158"/>
      <c r="H29" s="21">
        <v>2022</v>
      </c>
      <c r="I29" s="13">
        <v>330250</v>
      </c>
      <c r="J29" s="26"/>
      <c r="K29" s="140"/>
      <c r="L29" s="27"/>
      <c r="M29" s="156"/>
    </row>
    <row r="30" spans="1:13" s="3" customFormat="1" x14ac:dyDescent="0.25">
      <c r="A30" s="126"/>
      <c r="B30" s="161"/>
      <c r="C30" s="19"/>
      <c r="D30" s="20"/>
      <c r="E30" s="10" t="s">
        <v>108</v>
      </c>
      <c r="F30" s="28" t="s">
        <v>109</v>
      </c>
      <c r="G30" s="158"/>
      <c r="H30" s="21">
        <v>2022</v>
      </c>
      <c r="I30" s="29">
        <v>110000</v>
      </c>
      <c r="J30" s="26"/>
      <c r="K30" s="140"/>
      <c r="L30" s="27"/>
      <c r="M30" s="156"/>
    </row>
    <row r="31" spans="1:13" s="3" customFormat="1" ht="23.25" customHeight="1" x14ac:dyDescent="0.25">
      <c r="A31" s="126"/>
      <c r="B31" s="161"/>
      <c r="C31" s="30"/>
      <c r="D31" s="20"/>
      <c r="E31" s="31" t="s">
        <v>138</v>
      </c>
      <c r="F31" s="141" t="s">
        <v>137</v>
      </c>
      <c r="G31" s="158"/>
      <c r="H31" s="21">
        <v>2022</v>
      </c>
      <c r="I31" s="29">
        <v>10640.06</v>
      </c>
      <c r="J31" s="26"/>
      <c r="K31" s="140"/>
      <c r="L31" s="27"/>
      <c r="M31" s="156"/>
    </row>
    <row r="32" spans="1:13" s="3" customFormat="1" ht="47.25" x14ac:dyDescent="0.25">
      <c r="A32" s="126"/>
      <c r="B32" s="161"/>
      <c r="C32" s="30"/>
      <c r="D32" s="20"/>
      <c r="E32" s="108" t="s">
        <v>204</v>
      </c>
      <c r="F32" s="142"/>
      <c r="G32" s="158"/>
      <c r="H32" s="107">
        <v>2022</v>
      </c>
      <c r="I32" s="29">
        <v>683772</v>
      </c>
      <c r="J32" s="26"/>
      <c r="K32" s="140"/>
      <c r="L32" s="27"/>
      <c r="M32" s="156"/>
    </row>
    <row r="33" spans="1:13" s="3" customFormat="1" ht="31.5" x14ac:dyDescent="0.25">
      <c r="A33" s="126"/>
      <c r="B33" s="161"/>
      <c r="C33" s="30"/>
      <c r="D33" s="20"/>
      <c r="E33" s="108" t="s">
        <v>205</v>
      </c>
      <c r="F33" s="142"/>
      <c r="G33" s="158"/>
      <c r="H33" s="107">
        <v>2022</v>
      </c>
      <c r="I33" s="29">
        <v>38880</v>
      </c>
      <c r="J33" s="26"/>
      <c r="K33" s="140"/>
      <c r="L33" s="27"/>
      <c r="M33" s="156"/>
    </row>
    <row r="34" spans="1:13" s="3" customFormat="1" ht="31.5" x14ac:dyDescent="0.25">
      <c r="A34" s="126"/>
      <c r="B34" s="161"/>
      <c r="C34" s="30"/>
      <c r="D34" s="20"/>
      <c r="E34" s="108" t="s">
        <v>208</v>
      </c>
      <c r="F34" s="143"/>
      <c r="G34" s="158"/>
      <c r="H34" s="107">
        <v>2022</v>
      </c>
      <c r="I34" s="29">
        <v>131550</v>
      </c>
      <c r="J34" s="26"/>
      <c r="K34" s="140"/>
      <c r="L34" s="27"/>
      <c r="M34" s="156"/>
    </row>
    <row r="35" spans="1:13" s="3" customFormat="1" ht="31.5" x14ac:dyDescent="0.25">
      <c r="A35" s="126"/>
      <c r="B35" s="161"/>
      <c r="C35" s="30"/>
      <c r="D35" s="20"/>
      <c r="E35" s="32" t="s">
        <v>140</v>
      </c>
      <c r="F35" s="144" t="s">
        <v>139</v>
      </c>
      <c r="G35" s="158"/>
      <c r="H35" s="21">
        <v>2022</v>
      </c>
      <c r="I35" s="29">
        <v>98006</v>
      </c>
      <c r="J35" s="26"/>
      <c r="K35" s="140"/>
      <c r="L35" s="27"/>
      <c r="M35" s="156"/>
    </row>
    <row r="36" spans="1:13" s="3" customFormat="1" ht="31.5" x14ac:dyDescent="0.25">
      <c r="A36" s="126"/>
      <c r="B36" s="161"/>
      <c r="C36" s="30"/>
      <c r="D36" s="20"/>
      <c r="E36" s="32" t="s">
        <v>141</v>
      </c>
      <c r="F36" s="145"/>
      <c r="G36" s="158"/>
      <c r="H36" s="21">
        <v>2022</v>
      </c>
      <c r="I36" s="29">
        <v>36716</v>
      </c>
      <c r="J36" s="26"/>
      <c r="K36" s="140"/>
      <c r="L36" s="27"/>
      <c r="M36" s="156"/>
    </row>
    <row r="37" spans="1:13" s="3" customFormat="1" ht="31.5" x14ac:dyDescent="0.25">
      <c r="A37" s="126"/>
      <c r="B37" s="161"/>
      <c r="C37" s="30"/>
      <c r="D37" s="20"/>
      <c r="E37" s="32" t="s">
        <v>206</v>
      </c>
      <c r="F37" s="146"/>
      <c r="G37" s="158"/>
      <c r="H37" s="107">
        <v>2022</v>
      </c>
      <c r="I37" s="29">
        <v>12500</v>
      </c>
      <c r="J37" s="26"/>
      <c r="K37" s="140"/>
      <c r="L37" s="27"/>
      <c r="M37" s="156"/>
    </row>
    <row r="38" spans="1:13" s="3" customFormat="1" x14ac:dyDescent="0.25">
      <c r="A38" s="126"/>
      <c r="B38" s="161"/>
      <c r="C38" s="30"/>
      <c r="D38" s="20"/>
      <c r="E38" s="32" t="s">
        <v>145</v>
      </c>
      <c r="F38" s="144" t="s">
        <v>144</v>
      </c>
      <c r="G38" s="158"/>
      <c r="H38" s="21">
        <v>2022</v>
      </c>
      <c r="I38" s="29">
        <v>29700</v>
      </c>
      <c r="J38" s="26"/>
      <c r="K38" s="140"/>
      <c r="L38" s="27"/>
      <c r="M38" s="156"/>
    </row>
    <row r="39" spans="1:13" s="3" customFormat="1" x14ac:dyDescent="0.25">
      <c r="A39" s="126"/>
      <c r="B39" s="161"/>
      <c r="C39" s="30"/>
      <c r="D39" s="20"/>
      <c r="E39" s="109" t="s">
        <v>207</v>
      </c>
      <c r="F39" s="146"/>
      <c r="G39" s="158"/>
      <c r="H39" s="107">
        <v>2022</v>
      </c>
      <c r="I39" s="29">
        <v>105035</v>
      </c>
      <c r="J39" s="26"/>
      <c r="K39" s="140"/>
      <c r="L39" s="27"/>
      <c r="M39" s="156"/>
    </row>
    <row r="40" spans="1:13" s="3" customFormat="1" x14ac:dyDescent="0.25">
      <c r="A40" s="126"/>
      <c r="B40" s="161"/>
      <c r="C40" s="30"/>
      <c r="D40" s="20"/>
      <c r="E40" s="34" t="s">
        <v>147</v>
      </c>
      <c r="F40" s="33" t="s">
        <v>146</v>
      </c>
      <c r="G40" s="158"/>
      <c r="H40" s="21">
        <v>2022</v>
      </c>
      <c r="I40" s="29">
        <v>8280</v>
      </c>
      <c r="J40" s="26"/>
      <c r="K40" s="140"/>
      <c r="L40" s="27"/>
      <c r="M40" s="156"/>
    </row>
    <row r="41" spans="1:13" s="3" customFormat="1" ht="31.5" x14ac:dyDescent="0.25">
      <c r="A41" s="127"/>
      <c r="B41" s="162"/>
      <c r="C41" s="30"/>
      <c r="D41" s="20"/>
      <c r="E41" s="32" t="s">
        <v>149</v>
      </c>
      <c r="F41" s="33" t="s">
        <v>150</v>
      </c>
      <c r="G41" s="159"/>
      <c r="H41" s="21">
        <v>2022</v>
      </c>
      <c r="I41" s="29">
        <v>70000</v>
      </c>
      <c r="J41" s="26"/>
      <c r="K41" s="129"/>
      <c r="L41" s="27"/>
      <c r="M41" s="151"/>
    </row>
    <row r="42" spans="1:13" s="3" customFormat="1" ht="31.5" x14ac:dyDescent="0.25">
      <c r="A42" s="134">
        <v>15</v>
      </c>
      <c r="B42" s="135" t="str">
        <f>имущество!B40</f>
        <v>Ремонт снегохода «Arctic Cat Z1» Администрации Сельского поселения «Тиманский сельсовет» ЗР НАО</v>
      </c>
      <c r="C42" s="30"/>
      <c r="D42" s="20"/>
      <c r="E42" s="10" t="s">
        <v>129</v>
      </c>
      <c r="F42" s="10" t="s">
        <v>131</v>
      </c>
      <c r="G42" s="136" t="s">
        <v>44</v>
      </c>
      <c r="H42" s="124">
        <v>2022</v>
      </c>
      <c r="I42" s="13">
        <v>527780.5</v>
      </c>
      <c r="J42" s="26"/>
      <c r="K42" s="128">
        <f>M42</f>
        <v>605.6</v>
      </c>
      <c r="L42" s="27"/>
      <c r="M42" s="150">
        <f>имущество!H40</f>
        <v>605.6</v>
      </c>
    </row>
    <row r="43" spans="1:13" s="3" customFormat="1" x14ac:dyDescent="0.25">
      <c r="A43" s="134"/>
      <c r="B43" s="135"/>
      <c r="C43" s="35"/>
      <c r="D43" s="36"/>
      <c r="E43" s="10" t="s">
        <v>130</v>
      </c>
      <c r="F43" s="10" t="s">
        <v>132</v>
      </c>
      <c r="G43" s="136"/>
      <c r="H43" s="124"/>
      <c r="I43" s="13">
        <v>77810</v>
      </c>
      <c r="J43" s="26"/>
      <c r="K43" s="129"/>
      <c r="L43" s="27"/>
      <c r="M43" s="151"/>
    </row>
    <row r="44" spans="1:13" s="3" customFormat="1" ht="78.75" x14ac:dyDescent="0.25">
      <c r="A44" s="37">
        <v>16</v>
      </c>
      <c r="B44" s="45" t="str">
        <f>имущество!B41</f>
        <v>Разработка проектной документации на ремонт причалов в п. Индига Сельского поселения «Тиманский сельсовет» ЗР НАО</v>
      </c>
      <c r="C44" s="19"/>
      <c r="D44" s="20"/>
      <c r="E44" s="10" t="s">
        <v>133</v>
      </c>
      <c r="F44" s="10" t="s">
        <v>134</v>
      </c>
      <c r="G44" s="38" t="s">
        <v>44</v>
      </c>
      <c r="H44" s="19">
        <v>44643</v>
      </c>
      <c r="I44" s="13">
        <v>595000</v>
      </c>
      <c r="J44" s="67">
        <v>178500</v>
      </c>
      <c r="K44" s="64">
        <f t="shared" ref="K44:K52" si="2">M44</f>
        <v>416.5</v>
      </c>
      <c r="L44" s="27">
        <v>178.5</v>
      </c>
      <c r="M44" s="63">
        <f>имущество!H41</f>
        <v>416.5</v>
      </c>
    </row>
    <row r="45" spans="1:13" s="3" customFormat="1" ht="63" x14ac:dyDescent="0.25">
      <c r="A45" s="4">
        <v>17</v>
      </c>
      <c r="B45" s="45" t="str">
        <f>имущество!B42</f>
        <v>Ремонт снегохода Arctic Cat Администрации Сельского поселения «Малоземельский сельсовет» ЗР НАО</v>
      </c>
      <c r="C45" s="19"/>
      <c r="D45" s="20"/>
      <c r="E45" s="10" t="s">
        <v>135</v>
      </c>
      <c r="F45" s="10" t="s">
        <v>136</v>
      </c>
      <c r="G45" s="38" t="s">
        <v>44</v>
      </c>
      <c r="H45" s="41">
        <v>2022</v>
      </c>
      <c r="I45" s="13">
        <v>98170</v>
      </c>
      <c r="J45" s="26"/>
      <c r="K45" s="64">
        <f t="shared" si="2"/>
        <v>98.2</v>
      </c>
      <c r="L45" s="27"/>
      <c r="M45" s="63">
        <f>имущество!H42</f>
        <v>98.2</v>
      </c>
    </row>
    <row r="46" spans="1:13" s="3" customFormat="1" ht="63" x14ac:dyDescent="0.25">
      <c r="A46" s="37">
        <v>18</v>
      </c>
      <c r="B46" s="50" t="str">
        <f>имущество!B43</f>
        <v>Ремонт общественного здания «Дом ремёсел» в п. Красное Сельского поселения «Приморско-Куйский сельсовет» ЗР НАО</v>
      </c>
      <c r="C46" s="19"/>
      <c r="D46" s="20"/>
      <c r="E46" s="10" t="s">
        <v>164</v>
      </c>
      <c r="F46" s="10" t="s">
        <v>165</v>
      </c>
      <c r="G46" s="38" t="s">
        <v>44</v>
      </c>
      <c r="H46" s="19">
        <v>44788</v>
      </c>
      <c r="I46" s="13">
        <v>631127</v>
      </c>
      <c r="J46" s="26"/>
      <c r="K46" s="64">
        <f t="shared" si="2"/>
        <v>631.1</v>
      </c>
      <c r="L46" s="27"/>
      <c r="M46" s="63">
        <f>имущество!H43</f>
        <v>631.1</v>
      </c>
    </row>
    <row r="47" spans="1:13" s="3" customFormat="1" ht="31.5" x14ac:dyDescent="0.25">
      <c r="A47" s="4">
        <v>19</v>
      </c>
      <c r="B47" s="50" t="str">
        <f>имущество!B44</f>
        <v>Замена септика в здании МКУ «Северное» по ул. Губкина, д. 3Б</v>
      </c>
      <c r="C47" s="19"/>
      <c r="D47" s="20"/>
      <c r="E47" s="10" t="s">
        <v>166</v>
      </c>
      <c r="F47" s="10" t="s">
        <v>167</v>
      </c>
      <c r="G47" s="4" t="s">
        <v>1</v>
      </c>
      <c r="H47" s="19">
        <v>44926</v>
      </c>
      <c r="I47" s="13">
        <v>2581360.7999999998</v>
      </c>
      <c r="J47" s="26"/>
      <c r="K47" s="49">
        <f t="shared" si="2"/>
        <v>0</v>
      </c>
      <c r="L47" s="27"/>
      <c r="M47" s="47">
        <f>имущество!H44</f>
        <v>0</v>
      </c>
    </row>
    <row r="48" spans="1:13" s="3" customFormat="1" ht="63.75" customHeight="1" x14ac:dyDescent="0.25">
      <c r="A48" s="37">
        <v>20</v>
      </c>
      <c r="B48" s="50" t="str">
        <f>имущество!B45</f>
        <v>Капитальный ремонт здания аэропорта в п. Каратайка Сельского поселения «Юшарский сельсовет» ЗР НАО</v>
      </c>
      <c r="C48" s="19"/>
      <c r="D48" s="20"/>
      <c r="E48" s="10" t="s">
        <v>168</v>
      </c>
      <c r="F48" s="10" t="s">
        <v>169</v>
      </c>
      <c r="G48" s="38" t="s">
        <v>44</v>
      </c>
      <c r="H48" s="19">
        <v>44834</v>
      </c>
      <c r="I48" s="68">
        <v>2119150</v>
      </c>
      <c r="J48" s="26"/>
      <c r="K48" s="49">
        <f t="shared" si="2"/>
        <v>2119.1</v>
      </c>
      <c r="L48" s="25"/>
      <c r="M48" s="63">
        <f>имущество!H45</f>
        <v>2119.1</v>
      </c>
    </row>
    <row r="49" spans="1:13" s="3" customFormat="1" ht="76.5" customHeight="1" x14ac:dyDescent="0.25">
      <c r="A49" s="4">
        <v>21</v>
      </c>
      <c r="B49" s="50" t="str">
        <f>имущество!B46</f>
        <v>Ремонт помещения № 2 здания пожарного бокса в п. Нельмин-Нос Сельского поселения «Малоземельский сельсовет» ЗР НАО</v>
      </c>
      <c r="C49" s="19"/>
      <c r="D49" s="20"/>
      <c r="E49" s="65" t="s">
        <v>170</v>
      </c>
      <c r="F49" s="10" t="s">
        <v>199</v>
      </c>
      <c r="G49" s="42" t="s">
        <v>171</v>
      </c>
      <c r="H49" s="19">
        <v>44834</v>
      </c>
      <c r="I49" s="68">
        <v>1050652.8</v>
      </c>
      <c r="J49" s="26"/>
      <c r="K49" s="66">
        <f t="shared" si="2"/>
        <v>1050.5999999999999</v>
      </c>
      <c r="L49" s="27"/>
      <c r="M49" s="63">
        <f>имущество!H46</f>
        <v>1050.5999999999999</v>
      </c>
    </row>
    <row r="50" spans="1:13" s="3" customFormat="1" ht="110.25" x14ac:dyDescent="0.25">
      <c r="A50" s="37">
        <v>22</v>
      </c>
      <c r="B50" s="50" t="str">
        <f>имущество!B47</f>
        <v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v>
      </c>
      <c r="C50" s="19"/>
      <c r="D50" s="20"/>
      <c r="E50" s="65" t="s">
        <v>197</v>
      </c>
      <c r="F50" s="10" t="s">
        <v>198</v>
      </c>
      <c r="G50" s="42" t="s">
        <v>171</v>
      </c>
      <c r="H50" s="19">
        <v>44864</v>
      </c>
      <c r="I50" s="68">
        <v>465000</v>
      </c>
      <c r="J50" s="26"/>
      <c r="K50" s="66">
        <f t="shared" si="2"/>
        <v>465</v>
      </c>
      <c r="L50" s="27"/>
      <c r="M50" s="63">
        <f>имущество!H47</f>
        <v>465</v>
      </c>
    </row>
    <row r="51" spans="1:13" s="3" customFormat="1" ht="78.75" x14ac:dyDescent="0.25">
      <c r="A51" s="37">
        <v>23</v>
      </c>
      <c r="B51" s="50" t="str">
        <f>имущество!B48</f>
        <v>Капитальный ремонт здания аэропорта в п. Каратайка Сельского поселения «Юшарский сельсовет» ЗР НАО (дополнительные работы)»</v>
      </c>
      <c r="C51" s="19"/>
      <c r="D51" s="20"/>
      <c r="E51" s="65" t="s">
        <v>194</v>
      </c>
      <c r="F51" s="10" t="s">
        <v>195</v>
      </c>
      <c r="G51" s="43" t="s">
        <v>171</v>
      </c>
      <c r="H51" s="19">
        <v>44890</v>
      </c>
      <c r="I51" s="68">
        <v>458480</v>
      </c>
      <c r="J51" s="26"/>
      <c r="K51" s="66">
        <f t="shared" si="2"/>
        <v>458.5</v>
      </c>
      <c r="L51" s="27"/>
      <c r="M51" s="63">
        <f>имущество!H48</f>
        <v>458.5</v>
      </c>
    </row>
    <row r="52" spans="1:13" s="3" customFormat="1" ht="47.25" x14ac:dyDescent="0.25">
      <c r="A52" s="4">
        <v>24</v>
      </c>
      <c r="B52" s="45" t="s">
        <v>98</v>
      </c>
      <c r="C52" s="19"/>
      <c r="D52" s="20"/>
      <c r="E52" s="10" t="s">
        <v>162</v>
      </c>
      <c r="F52" s="10" t="s">
        <v>163</v>
      </c>
      <c r="G52" s="4" t="s">
        <v>8</v>
      </c>
      <c r="H52" s="19">
        <v>44805</v>
      </c>
      <c r="I52" s="13">
        <v>193300</v>
      </c>
      <c r="J52" s="26"/>
      <c r="K52" s="39">
        <f t="shared" si="2"/>
        <v>193.2</v>
      </c>
      <c r="L52" s="27"/>
      <c r="M52" s="40">
        <f>имущество!G50</f>
        <v>193.2</v>
      </c>
    </row>
    <row r="53" spans="1:13" s="3" customFormat="1" ht="78.75" x14ac:dyDescent="0.25">
      <c r="A53" s="57">
        <v>25</v>
      </c>
      <c r="B53" s="58" t="str">
        <f>имущество!B51</f>
        <v>Строительно-техническая экспертиза на объекте «Спортивное сооружение с универсальным игровым залом в п. Амдерма»</v>
      </c>
      <c r="C53" s="19"/>
      <c r="D53" s="20"/>
      <c r="E53" s="10" t="s">
        <v>201</v>
      </c>
      <c r="F53" s="10" t="s">
        <v>202</v>
      </c>
      <c r="G53" s="57" t="s">
        <v>1</v>
      </c>
      <c r="H53" s="19">
        <v>44825</v>
      </c>
      <c r="I53" s="13">
        <v>190000</v>
      </c>
      <c r="J53" s="26"/>
      <c r="K53" s="56">
        <f t="shared" ref="K53" si="3">M53</f>
        <v>190</v>
      </c>
      <c r="L53" s="27"/>
      <c r="M53" s="59">
        <f>имущество!G51</f>
        <v>190</v>
      </c>
    </row>
    <row r="54" spans="1:13" s="3" customFormat="1" ht="78.75" x14ac:dyDescent="0.25">
      <c r="A54" s="57">
        <v>26</v>
      </c>
      <c r="B54" s="58" t="str">
        <f>имущество!B52</f>
        <v>Пуско-наладка оборудования системы обогрева здания аэропорта п. Каратайка Сельского поселения «Юшарский сельсовет» ЗР НАО</v>
      </c>
      <c r="C54" s="19"/>
      <c r="D54" s="20"/>
      <c r="E54" s="10" t="s">
        <v>200</v>
      </c>
      <c r="F54" s="10" t="s">
        <v>137</v>
      </c>
      <c r="G54" s="57" t="s">
        <v>1</v>
      </c>
      <c r="H54" s="19">
        <v>44918</v>
      </c>
      <c r="I54" s="69">
        <v>377914.91</v>
      </c>
      <c r="J54" s="26"/>
      <c r="K54" s="56">
        <f t="shared" ref="K54" si="4">M54</f>
        <v>377.9</v>
      </c>
      <c r="L54" s="27"/>
      <c r="M54" s="59">
        <f>имущество!G52</f>
        <v>377.9</v>
      </c>
    </row>
    <row r="55" spans="1:13" x14ac:dyDescent="0.25">
      <c r="A55" s="130" t="s">
        <v>22</v>
      </c>
      <c r="B55" s="131"/>
      <c r="C55" s="131"/>
      <c r="D55" s="131"/>
      <c r="E55" s="131"/>
      <c r="F55" s="131"/>
      <c r="G55" s="131"/>
      <c r="H55" s="131"/>
      <c r="I55" s="132"/>
      <c r="J55" s="44">
        <f>SUM(J22:J22)</f>
        <v>0</v>
      </c>
      <c r="K55" s="44">
        <f>SUM(K8:K54)</f>
        <v>21904.799999999996</v>
      </c>
      <c r="L55" s="44">
        <f t="shared" ref="L55:M55" si="5">SUM(L8:L54)</f>
        <v>178.5</v>
      </c>
      <c r="M55" s="44">
        <f t="shared" si="5"/>
        <v>21904.799999999996</v>
      </c>
    </row>
  </sheetData>
  <mergeCells count="35">
    <mergeCell ref="M42:M43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M20:M41"/>
    <mergeCell ref="G20:G41"/>
    <mergeCell ref="F20:F21"/>
    <mergeCell ref="B20:B41"/>
    <mergeCell ref="J3:J5"/>
    <mergeCell ref="K3:M3"/>
    <mergeCell ref="C4:C5"/>
    <mergeCell ref="D4:D5"/>
    <mergeCell ref="K4:K5"/>
    <mergeCell ref="L4:L5"/>
    <mergeCell ref="M4:M5"/>
    <mergeCell ref="H42:H43"/>
    <mergeCell ref="A20:A41"/>
    <mergeCell ref="K42:K43"/>
    <mergeCell ref="A55:I55"/>
    <mergeCell ref="F26:F29"/>
    <mergeCell ref="A42:A43"/>
    <mergeCell ref="B42:B43"/>
    <mergeCell ref="G42:G43"/>
    <mergeCell ref="F22:F25"/>
    <mergeCell ref="K20:K41"/>
    <mergeCell ref="F31:F34"/>
    <mergeCell ref="F35:F37"/>
    <mergeCell ref="F38:F39"/>
  </mergeCell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1" manualBreakCount="1">
    <brk id="1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имущество</vt:lpstr>
      <vt:lpstr>имущество 2</vt:lpstr>
      <vt:lpstr>имущество!Заголовки_для_печати</vt:lpstr>
      <vt:lpstr>'имущество 2'!Заголовки_для_печати</vt:lpstr>
      <vt:lpstr>имущество!Область_печати</vt:lpstr>
      <vt:lpstr>'имущество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2022-10-07T08:37:32Z</cp:lastPrinted>
  <dcterms:created xsi:type="dcterms:W3CDTF">2015-07-01T06:08:23Z</dcterms:created>
  <dcterms:modified xsi:type="dcterms:W3CDTF">2023-02-16T12:23:29Z</dcterms:modified>
</cp:coreProperties>
</file>