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720" yWindow="4185" windowWidth="19440" windowHeight="8520"/>
  </bookViews>
  <sheets>
    <sheet name="МП Коммунальная инфр" sheetId="19" r:id="rId1"/>
    <sheet name="МП Коммунальная инфр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Коммунальная инфр (2)'!#REF!</definedName>
    <definedName name="sub_14000" localSheetId="2">'Подпрограмма 2 (2)'!#REF!</definedName>
    <definedName name="Z_359C8E5E_9871_416C_8416_05D2A4FF5688_.wvu.PrintArea" localSheetId="1" hidden="1">'МП Коммунальная инфр (2)'!$A$1:$L$51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Коммунальная инфр (2)'!$A$1:$L$51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Коммунальная инфр (2)'!$A$1:$L$51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Коммунальная инфр (2)'!$A$1:$L$51</definedName>
    <definedName name="Z_F75B3EC3_CC43_4B33_913D_5D7444E65C48_.wvu.PrintArea" localSheetId="2" hidden="1">'Подпрограмма 2 (2)'!$A$1:$N$9</definedName>
    <definedName name="_xlnm.Print_Titles" localSheetId="1">'МП Коммунальная инфр (2)'!$3:$6</definedName>
    <definedName name="_xlnm.Print_Titles" localSheetId="2">'Подпрограмма 2 (2)'!$3:$6</definedName>
    <definedName name="_xlnm.Print_Area" localSheetId="0">'МП Коммунальная инфр'!$A$1:$R$77</definedName>
    <definedName name="_xlnm.Print_Area" localSheetId="1">'МП Коммунальная инфр (2)'!$A$1:$VXD$51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I21" i="20" l="1"/>
  <c r="K23" i="20"/>
  <c r="K19" i="20"/>
  <c r="Q7" i="19" l="1"/>
  <c r="R7" i="19"/>
  <c r="Q8" i="19"/>
  <c r="R8" i="19"/>
  <c r="Q9" i="19"/>
  <c r="R9" i="19"/>
  <c r="Q10" i="19"/>
  <c r="R10" i="19"/>
  <c r="Q11" i="19"/>
  <c r="R11" i="19"/>
  <c r="Q12" i="19"/>
  <c r="R12" i="19"/>
  <c r="Q13" i="19"/>
  <c r="R13" i="19"/>
  <c r="Q14" i="19"/>
  <c r="R14" i="19"/>
  <c r="Q15" i="19"/>
  <c r="R15" i="19"/>
  <c r="Q16" i="19"/>
  <c r="R16" i="19"/>
  <c r="Q17" i="19"/>
  <c r="R17" i="19"/>
  <c r="Q18" i="19"/>
  <c r="R18" i="19"/>
  <c r="Q19" i="19"/>
  <c r="R19" i="19"/>
  <c r="Q20" i="19"/>
  <c r="R20" i="19"/>
  <c r="Q21" i="19"/>
  <c r="R21" i="19"/>
  <c r="Q22" i="19"/>
  <c r="R22" i="19"/>
  <c r="Q23" i="19"/>
  <c r="R23" i="19"/>
  <c r="Q24" i="19"/>
  <c r="R24" i="19"/>
  <c r="Q25" i="19"/>
  <c r="R25" i="19"/>
  <c r="Q26" i="19"/>
  <c r="R26" i="19"/>
  <c r="Q27" i="19"/>
  <c r="R27" i="19"/>
  <c r="Q28" i="19"/>
  <c r="R28" i="19"/>
  <c r="Q29" i="19"/>
  <c r="R29" i="19"/>
  <c r="Q30" i="19"/>
  <c r="R30" i="19"/>
  <c r="Q31" i="19"/>
  <c r="R31" i="19"/>
  <c r="Q32" i="19"/>
  <c r="R32" i="19"/>
  <c r="Q33" i="19"/>
  <c r="R33" i="19"/>
  <c r="Q34" i="19"/>
  <c r="R34" i="19"/>
  <c r="Q35" i="19"/>
  <c r="R35" i="19"/>
  <c r="Q36" i="19"/>
  <c r="R36" i="19"/>
  <c r="Q37" i="19"/>
  <c r="R37" i="19"/>
  <c r="Q38" i="19"/>
  <c r="R38" i="19"/>
  <c r="Q39" i="19"/>
  <c r="R39" i="19"/>
  <c r="Q40" i="19"/>
  <c r="R40" i="19"/>
  <c r="Q41" i="19"/>
  <c r="R41" i="19"/>
  <c r="Q42" i="19"/>
  <c r="R42" i="19"/>
  <c r="Q43" i="19"/>
  <c r="R43" i="19"/>
  <c r="Q44" i="19"/>
  <c r="R44" i="19"/>
  <c r="Q45" i="19"/>
  <c r="R45" i="19"/>
  <c r="Q46" i="19"/>
  <c r="R46" i="19"/>
  <c r="Q47" i="19"/>
  <c r="R47" i="19"/>
  <c r="Q48" i="19"/>
  <c r="R48" i="19"/>
  <c r="Q49" i="19"/>
  <c r="R49" i="19"/>
  <c r="Q50" i="19"/>
  <c r="R50" i="19"/>
  <c r="Q51" i="19"/>
  <c r="R51" i="19"/>
  <c r="Q52" i="19"/>
  <c r="R52" i="19"/>
  <c r="Q53" i="19"/>
  <c r="R53" i="19"/>
  <c r="Q54" i="19"/>
  <c r="R54" i="19"/>
  <c r="Q55" i="19"/>
  <c r="R55" i="19"/>
  <c r="Q56" i="19"/>
  <c r="R56" i="19"/>
  <c r="Q57" i="19"/>
  <c r="R57" i="19"/>
  <c r="Q58" i="19"/>
  <c r="R58" i="19"/>
  <c r="Q59" i="19"/>
  <c r="R59" i="19"/>
  <c r="Q60" i="19"/>
  <c r="R60" i="19"/>
  <c r="Q61" i="19"/>
  <c r="R61" i="19"/>
  <c r="Q62" i="19"/>
  <c r="R62" i="19"/>
  <c r="Q63" i="19"/>
  <c r="R63" i="19"/>
  <c r="Q64" i="19"/>
  <c r="R64" i="19"/>
  <c r="Q65" i="19"/>
  <c r="R65" i="19"/>
  <c r="Q66" i="19"/>
  <c r="R66" i="19"/>
  <c r="Q67" i="19"/>
  <c r="R67" i="19"/>
  <c r="Q68" i="19"/>
  <c r="R68" i="19"/>
  <c r="Q69" i="19"/>
  <c r="R69" i="19"/>
  <c r="Q70" i="19"/>
  <c r="R70" i="19"/>
  <c r="Q71" i="19"/>
  <c r="R71" i="19"/>
  <c r="Q72" i="19"/>
  <c r="R72" i="19"/>
  <c r="Q73" i="19"/>
  <c r="R73" i="19"/>
  <c r="Q74" i="19"/>
  <c r="R74" i="19"/>
  <c r="Q75" i="19"/>
  <c r="R75" i="19"/>
  <c r="Q76" i="19"/>
  <c r="R76" i="19"/>
  <c r="Q77" i="19"/>
  <c r="R77" i="19"/>
  <c r="R6" i="19"/>
  <c r="Q6" i="19"/>
  <c r="J51" i="20" l="1"/>
  <c r="B50" i="20"/>
  <c r="B48" i="20"/>
  <c r="B47" i="20"/>
  <c r="B46" i="20"/>
  <c r="B45" i="20"/>
  <c r="B44" i="20"/>
  <c r="B43" i="20"/>
  <c r="B30" i="20"/>
  <c r="G24" i="20"/>
  <c r="B26" i="20"/>
  <c r="B14" i="20" l="1"/>
  <c r="P62" i="19" l="1"/>
  <c r="P63" i="19"/>
  <c r="M76" i="19"/>
  <c r="O74" i="19" l="1"/>
  <c r="K26" i="19" l="1"/>
  <c r="K32" i="19"/>
  <c r="I65" i="19" l="1"/>
  <c r="K39" i="20" s="1"/>
  <c r="N65" i="19"/>
  <c r="O65" i="19"/>
  <c r="I66" i="19"/>
  <c r="K40" i="20" s="1"/>
  <c r="N66" i="19"/>
  <c r="O66" i="19"/>
  <c r="I67" i="19"/>
  <c r="K41" i="20" s="1"/>
  <c r="N67" i="19"/>
  <c r="O67" i="19"/>
  <c r="I68" i="19"/>
  <c r="K42" i="20" s="1"/>
  <c r="N68" i="19"/>
  <c r="O68" i="19"/>
  <c r="I69" i="19"/>
  <c r="K43" i="20" s="1"/>
  <c r="I43" i="20" s="1"/>
  <c r="N69" i="19"/>
  <c r="O69" i="19"/>
  <c r="I70" i="19"/>
  <c r="K44" i="20" s="1"/>
  <c r="I44" i="20" s="1"/>
  <c r="N70" i="19"/>
  <c r="O70" i="19"/>
  <c r="I71" i="19"/>
  <c r="K45" i="20" s="1"/>
  <c r="I45" i="20" s="1"/>
  <c r="N71" i="19"/>
  <c r="O71" i="19"/>
  <c r="N64" i="19"/>
  <c r="O34" i="19"/>
  <c r="N34" i="19"/>
  <c r="I34" i="19"/>
  <c r="O33" i="19"/>
  <c r="N33" i="19"/>
  <c r="I33" i="19"/>
  <c r="O32" i="19"/>
  <c r="N32" i="19"/>
  <c r="I32" i="19"/>
  <c r="N26" i="19"/>
  <c r="M65" i="19" l="1"/>
  <c r="M68" i="19"/>
  <c r="M34" i="19"/>
  <c r="M69" i="19"/>
  <c r="M32" i="19"/>
  <c r="M71" i="19"/>
  <c r="M33" i="19"/>
  <c r="M70" i="19"/>
  <c r="M67" i="19"/>
  <c r="M66" i="19"/>
  <c r="K6" i="19"/>
  <c r="E76" i="19" l="1"/>
  <c r="E75" i="19" s="1"/>
  <c r="E73" i="19"/>
  <c r="F43" i="19"/>
  <c r="F61" i="19"/>
  <c r="F75" i="19"/>
  <c r="G75" i="19"/>
  <c r="H75" i="19"/>
  <c r="J75" i="19"/>
  <c r="K75" i="19"/>
  <c r="L75" i="19"/>
  <c r="N75" i="19"/>
  <c r="O75" i="19"/>
  <c r="P75" i="19"/>
  <c r="M75" i="19"/>
  <c r="I76" i="19"/>
  <c r="K50" i="20" s="1"/>
  <c r="I50" i="20" s="1"/>
  <c r="G74" i="19"/>
  <c r="E74" i="19" s="1"/>
  <c r="G51" i="19"/>
  <c r="G47" i="19"/>
  <c r="F42" i="19"/>
  <c r="G43" i="19"/>
  <c r="G42" i="19" s="1"/>
  <c r="H43" i="19"/>
  <c r="H42" i="19" s="1"/>
  <c r="J43" i="19"/>
  <c r="J42" i="19" s="1"/>
  <c r="K43" i="19"/>
  <c r="K42" i="19" s="1"/>
  <c r="L43" i="19"/>
  <c r="L42" i="19" s="1"/>
  <c r="N43" i="19"/>
  <c r="N42" i="19" s="1"/>
  <c r="F38" i="19"/>
  <c r="G38" i="19"/>
  <c r="H38" i="19"/>
  <c r="J38" i="19"/>
  <c r="K38" i="19"/>
  <c r="L38" i="19"/>
  <c r="N38" i="19"/>
  <c r="O41" i="19"/>
  <c r="M41" i="19"/>
  <c r="I41" i="19"/>
  <c r="E41" i="19"/>
  <c r="G34" i="19"/>
  <c r="G33" i="19"/>
  <c r="F33" i="19"/>
  <c r="G32" i="19"/>
  <c r="G31" i="19"/>
  <c r="G30" i="19"/>
  <c r="G29" i="19"/>
  <c r="F29" i="19"/>
  <c r="G28" i="19"/>
  <c r="G27" i="19"/>
  <c r="G26" i="19"/>
  <c r="F26" i="19"/>
  <c r="G25" i="19"/>
  <c r="F25" i="19"/>
  <c r="G22" i="19"/>
  <c r="G20" i="19"/>
  <c r="G15" i="19"/>
  <c r="G9" i="19"/>
  <c r="I75" i="19" l="1"/>
  <c r="K30" i="20"/>
  <c r="I30" i="20" s="1"/>
  <c r="I42" i="20" l="1"/>
  <c r="I41" i="20"/>
  <c r="I40" i="20"/>
  <c r="I39" i="20"/>
  <c r="I20" i="20"/>
  <c r="I23" i="20"/>
  <c r="I19" i="20"/>
  <c r="H51" i="20"/>
  <c r="B23" i="20" l="1"/>
  <c r="B20" i="20"/>
  <c r="B42" i="20"/>
  <c r="B39" i="20"/>
  <c r="B40" i="20"/>
  <c r="B41" i="20"/>
  <c r="B37" i="20"/>
  <c r="B38" i="20"/>
  <c r="B35" i="20"/>
  <c r="B33" i="20"/>
  <c r="B32" i="20"/>
  <c r="B29" i="20"/>
  <c r="B28" i="20"/>
  <c r="B25" i="20"/>
  <c r="B24" i="20"/>
  <c r="B17" i="20"/>
  <c r="B19" i="20"/>
  <c r="B16" i="20"/>
  <c r="B15" i="20"/>
  <c r="B8" i="20"/>
  <c r="B9" i="20"/>
  <c r="B13" i="20"/>
  <c r="O63" i="19"/>
  <c r="O64" i="19"/>
  <c r="O62" i="19"/>
  <c r="O51" i="19"/>
  <c r="O52" i="19"/>
  <c r="O53" i="19"/>
  <c r="O54" i="19"/>
  <c r="O55" i="19"/>
  <c r="O56" i="19"/>
  <c r="O57" i="19"/>
  <c r="O58" i="19"/>
  <c r="O59" i="19"/>
  <c r="O60" i="19"/>
  <c r="O50" i="19"/>
  <c r="O49" i="19"/>
  <c r="O48" i="19"/>
  <c r="O47" i="19"/>
  <c r="O40" i="19"/>
  <c r="O39" i="19"/>
  <c r="O27" i="19"/>
  <c r="O28" i="19"/>
  <c r="O29" i="19"/>
  <c r="O30" i="19"/>
  <c r="O31" i="19"/>
  <c r="O35" i="19"/>
  <c r="O36" i="19"/>
  <c r="O37" i="19"/>
  <c r="O26" i="19"/>
  <c r="O25" i="19"/>
  <c r="O22" i="19"/>
  <c r="O20" i="19"/>
  <c r="O7" i="19"/>
  <c r="O8" i="19"/>
  <c r="O9" i="19"/>
  <c r="O10" i="19"/>
  <c r="O11" i="19"/>
  <c r="O12" i="19"/>
  <c r="O13" i="19"/>
  <c r="O14" i="19"/>
  <c r="O15" i="19"/>
  <c r="O16" i="19"/>
  <c r="O17" i="19"/>
  <c r="O38" i="19" l="1"/>
  <c r="P42" i="19"/>
  <c r="K19" i="19" l="1"/>
  <c r="O19" i="19" s="1"/>
  <c r="M74" i="19" l="1"/>
  <c r="I74" i="19"/>
  <c r="K48" i="20" s="1"/>
  <c r="I48" i="20" s="1"/>
  <c r="M73" i="19"/>
  <c r="I73" i="19"/>
  <c r="K47" i="20" s="1"/>
  <c r="I47" i="20" s="1"/>
  <c r="F72" i="19"/>
  <c r="G72" i="19"/>
  <c r="H72" i="19"/>
  <c r="J72" i="19"/>
  <c r="K72" i="19"/>
  <c r="L72" i="19"/>
  <c r="N72" i="19"/>
  <c r="O72" i="19"/>
  <c r="P72" i="19"/>
  <c r="M72" i="19" l="1"/>
  <c r="E72" i="19"/>
  <c r="O43" i="19"/>
  <c r="O42" i="19" s="1"/>
  <c r="I72" i="19"/>
  <c r="H61" i="19"/>
  <c r="G61" i="19"/>
  <c r="E70" i="19"/>
  <c r="F46" i="19"/>
  <c r="H46" i="19"/>
  <c r="J46" i="19"/>
  <c r="K46" i="19"/>
  <c r="L46" i="19"/>
  <c r="N46" i="19"/>
  <c r="P46" i="19"/>
  <c r="P43" i="19" s="1"/>
  <c r="M60" i="19"/>
  <c r="I60" i="19"/>
  <c r="M59" i="19"/>
  <c r="I59" i="19"/>
  <c r="E59" i="19"/>
  <c r="E60" i="19"/>
  <c r="P38" i="19"/>
  <c r="M40" i="19"/>
  <c r="I40" i="19"/>
  <c r="E40" i="19"/>
  <c r="E34" i="19"/>
  <c r="K29" i="20" l="1"/>
  <c r="I29" i="20" s="1"/>
  <c r="M17" i="19"/>
  <c r="H24" i="19" l="1"/>
  <c r="H23" i="19" s="1"/>
  <c r="J24" i="19"/>
  <c r="J23" i="19" s="1"/>
  <c r="K24" i="19"/>
  <c r="L24" i="19"/>
  <c r="L23" i="19" s="1"/>
  <c r="N24" i="19"/>
  <c r="N23" i="19" s="1"/>
  <c r="P24" i="19"/>
  <c r="P23" i="19" s="1"/>
  <c r="M37" i="19"/>
  <c r="I37" i="19"/>
  <c r="K26" i="20" s="1"/>
  <c r="I26" i="20" s="1"/>
  <c r="E37" i="19" l="1"/>
  <c r="K23" i="19"/>
  <c r="O23" i="19" s="1"/>
  <c r="O24" i="19"/>
  <c r="M56" i="19" l="1"/>
  <c r="M57" i="19"/>
  <c r="M58" i="19"/>
  <c r="J61" i="19"/>
  <c r="K61" i="19"/>
  <c r="L61" i="19"/>
  <c r="N61" i="19"/>
  <c r="O61" i="19"/>
  <c r="P61" i="19"/>
  <c r="E68" i="19"/>
  <c r="E69" i="19"/>
  <c r="E71" i="19"/>
  <c r="G46" i="19"/>
  <c r="E56" i="19"/>
  <c r="I56" i="19"/>
  <c r="E57" i="19"/>
  <c r="I57" i="19"/>
  <c r="E58" i="19"/>
  <c r="I58" i="19"/>
  <c r="E32" i="19"/>
  <c r="E31" i="19"/>
  <c r="E30" i="19"/>
  <c r="E29" i="19"/>
  <c r="E28" i="19"/>
  <c r="E27" i="19"/>
  <c r="M36" i="19"/>
  <c r="I36" i="19"/>
  <c r="E36" i="19"/>
  <c r="K25" i="20" l="1"/>
  <c r="I25" i="20" s="1"/>
  <c r="E33" i="19"/>
  <c r="O46" i="19"/>
  <c r="E26" i="19"/>
  <c r="G24" i="19"/>
  <c r="G23" i="19" s="1"/>
  <c r="E25" i="19"/>
  <c r="M63" i="19" l="1"/>
  <c r="M64" i="19"/>
  <c r="I64" i="19"/>
  <c r="K38" i="20" s="1"/>
  <c r="I38" i="20" s="1"/>
  <c r="M62" i="19"/>
  <c r="I62" i="19"/>
  <c r="K35" i="20" s="1"/>
  <c r="I35" i="20" s="1"/>
  <c r="E62" i="19"/>
  <c r="M47" i="19"/>
  <c r="I48" i="19"/>
  <c r="I49" i="19"/>
  <c r="I50" i="19"/>
  <c r="I51" i="19"/>
  <c r="I52" i="19"/>
  <c r="I53" i="19"/>
  <c r="I54" i="19"/>
  <c r="I55" i="19"/>
  <c r="I47" i="19"/>
  <c r="E47" i="19"/>
  <c r="M44" i="19"/>
  <c r="M45" i="19"/>
  <c r="M39" i="19"/>
  <c r="M38" i="19" s="1"/>
  <c r="I44" i="19"/>
  <c r="I45" i="19"/>
  <c r="I39" i="19"/>
  <c r="I38" i="19" s="1"/>
  <c r="M25" i="19"/>
  <c r="M26" i="19"/>
  <c r="M27" i="19"/>
  <c r="M28" i="19"/>
  <c r="M29" i="19"/>
  <c r="M30" i="19"/>
  <c r="M31" i="19"/>
  <c r="M35" i="19"/>
  <c r="I25" i="19"/>
  <c r="I26" i="19"/>
  <c r="I27" i="19"/>
  <c r="I28" i="19"/>
  <c r="I29" i="19"/>
  <c r="I30" i="19"/>
  <c r="I31" i="19"/>
  <c r="I35" i="19"/>
  <c r="E7" i="19"/>
  <c r="E8" i="19"/>
  <c r="E9" i="19"/>
  <c r="E10" i="19"/>
  <c r="E11" i="19"/>
  <c r="E12" i="19"/>
  <c r="E13" i="19"/>
  <c r="E14" i="19"/>
  <c r="E15" i="19"/>
  <c r="E16" i="19"/>
  <c r="E17" i="19"/>
  <c r="M7" i="19"/>
  <c r="M8" i="19"/>
  <c r="M9" i="19"/>
  <c r="M10" i="19"/>
  <c r="M11" i="19"/>
  <c r="M12" i="19"/>
  <c r="M13" i="19"/>
  <c r="M14" i="19"/>
  <c r="M15" i="19"/>
  <c r="M16" i="19"/>
  <c r="I7" i="19"/>
  <c r="I8" i="19"/>
  <c r="I9" i="19"/>
  <c r="I10" i="19"/>
  <c r="I11" i="19"/>
  <c r="I12" i="19"/>
  <c r="I13" i="19"/>
  <c r="I14" i="19"/>
  <c r="I15" i="19"/>
  <c r="I16" i="19"/>
  <c r="I17" i="19"/>
  <c r="N21" i="19"/>
  <c r="M22" i="19"/>
  <c r="J21" i="19"/>
  <c r="K21" i="19"/>
  <c r="O21" i="19" s="1"/>
  <c r="L21" i="19"/>
  <c r="I22" i="19"/>
  <c r="J19" i="19"/>
  <c r="L19" i="19"/>
  <c r="I20" i="19"/>
  <c r="N6" i="19"/>
  <c r="P6" i="19"/>
  <c r="M48" i="19"/>
  <c r="M49" i="19"/>
  <c r="M50" i="19"/>
  <c r="M51" i="19"/>
  <c r="M52" i="19"/>
  <c r="M53" i="19"/>
  <c r="M54" i="19"/>
  <c r="M55" i="19"/>
  <c r="E63" i="19"/>
  <c r="E64" i="19"/>
  <c r="E65" i="19"/>
  <c r="E66" i="19"/>
  <c r="E67" i="19"/>
  <c r="F6" i="19"/>
  <c r="E20" i="19"/>
  <c r="E48" i="19"/>
  <c r="E49" i="19"/>
  <c r="E50" i="19"/>
  <c r="E51" i="19"/>
  <c r="E52" i="19"/>
  <c r="E53" i="19"/>
  <c r="E54" i="19"/>
  <c r="E55" i="19"/>
  <c r="E45" i="19"/>
  <c r="E44" i="19"/>
  <c r="E43" i="19" s="1"/>
  <c r="E39" i="19"/>
  <c r="E38" i="19" s="1"/>
  <c r="E22" i="19"/>
  <c r="E21" i="19" s="1"/>
  <c r="F21" i="19"/>
  <c r="G21" i="19"/>
  <c r="H21" i="19"/>
  <c r="G19" i="19"/>
  <c r="H6" i="19"/>
  <c r="G6" i="19"/>
  <c r="K17" i="20" l="1"/>
  <c r="I17" i="20" s="1"/>
  <c r="K15" i="20"/>
  <c r="I15" i="20" s="1"/>
  <c r="K14" i="20"/>
  <c r="I14" i="20" s="1"/>
  <c r="K13" i="20"/>
  <c r="I13" i="20" s="1"/>
  <c r="K16" i="20"/>
  <c r="I16" i="20" s="1"/>
  <c r="K8" i="20"/>
  <c r="M43" i="19"/>
  <c r="M42" i="19" s="1"/>
  <c r="I43" i="19"/>
  <c r="I42" i="19" s="1"/>
  <c r="E42" i="19"/>
  <c r="K24" i="20"/>
  <c r="I24" i="20" s="1"/>
  <c r="K32" i="20"/>
  <c r="I32" i="20" s="1"/>
  <c r="K33" i="20"/>
  <c r="I33" i="20" s="1"/>
  <c r="K9" i="20"/>
  <c r="I9" i="20" s="1"/>
  <c r="K28" i="20"/>
  <c r="I28" i="20" s="1"/>
  <c r="E61" i="19"/>
  <c r="E46" i="19"/>
  <c r="M46" i="19"/>
  <c r="I46" i="19"/>
  <c r="E6" i="19"/>
  <c r="M24" i="19"/>
  <c r="G18" i="19"/>
  <c r="G77" i="19" s="1"/>
  <c r="M61" i="19"/>
  <c r="I24" i="19"/>
  <c r="L18" i="19"/>
  <c r="K18" i="19"/>
  <c r="K77" i="19" s="1"/>
  <c r="J18" i="19"/>
  <c r="O6" i="19"/>
  <c r="I63" i="19"/>
  <c r="K37" i="20" s="1"/>
  <c r="I37" i="20" s="1"/>
  <c r="I21" i="19"/>
  <c r="F24" i="19"/>
  <c r="F23" i="19" s="1"/>
  <c r="M21" i="19"/>
  <c r="P21" i="19"/>
  <c r="F19" i="19"/>
  <c r="H19" i="19"/>
  <c r="I8" i="20" l="1"/>
  <c r="I51" i="20" s="1"/>
  <c r="K51" i="20"/>
  <c r="I61" i="19"/>
  <c r="O18" i="19"/>
  <c r="O77" i="19" s="1"/>
  <c r="M23" i="19"/>
  <c r="I23" i="19"/>
  <c r="E35" i="19"/>
  <c r="F18" i="19"/>
  <c r="F77" i="19" s="1"/>
  <c r="H18" i="19"/>
  <c r="H77" i="19" s="1"/>
  <c r="E24" i="19" l="1"/>
  <c r="I6" i="19"/>
  <c r="J6" i="19"/>
  <c r="J77" i="19" s="1"/>
  <c r="L6" i="19"/>
  <c r="L77" i="19" s="1"/>
  <c r="M6" i="19"/>
  <c r="E23" i="19" l="1"/>
  <c r="P20" i="19"/>
  <c r="N20" i="19"/>
  <c r="E19" i="19"/>
  <c r="E18" i="19" s="1"/>
  <c r="N19" i="19" l="1"/>
  <c r="N18" i="19" s="1"/>
  <c r="N77" i="19" s="1"/>
  <c r="M20" i="19"/>
  <c r="P19" i="19"/>
  <c r="P18" i="19" s="1"/>
  <c r="P77" i="19" s="1"/>
  <c r="I19" i="19"/>
  <c r="M19" i="19" l="1"/>
  <c r="I18" i="19"/>
  <c r="I77" i="19" s="1"/>
  <c r="M18" i="19" l="1"/>
  <c r="M77" i="19" s="1"/>
  <c r="B7" i="22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D6" i="20"/>
  <c r="E6" i="20" s="1"/>
  <c r="F6" i="20" s="1"/>
  <c r="G6" i="20" s="1"/>
  <c r="H6" i="20" s="1"/>
  <c r="I6" i="20" s="1"/>
  <c r="E77" i="19"/>
</calcChain>
</file>

<file path=xl/sharedStrings.xml><?xml version="1.0" encoding="utf-8"?>
<sst xmlns="http://schemas.openxmlformats.org/spreadsheetml/2006/main" count="496" uniqueCount="262">
  <si>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</si>
  <si>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</si>
  <si>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</si>
  <si>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</si>
  <si>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</si>
  <si>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</si>
  <si>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</si>
  <si>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</si>
  <si>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</si>
  <si>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</si>
  <si>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</si>
  <si>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</si>
  <si>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</si>
  <si>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</si>
  <si>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</si>
  <si>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</si>
  <si>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</si>
  <si>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</si>
  <si>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</si>
  <si>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</si>
  <si>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</si>
  <si>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</si>
  <si>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</si>
  <si>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</si>
  <si>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</si>
  <si>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</si>
  <si>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</si>
  <si>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</si>
  <si>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</si>
  <si>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</si>
  <si>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</si>
  <si>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</si>
  <si>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</si>
  <si>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</si>
  <si>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</si>
  <si>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t>
  </si>
  <si>
    <t>МО "Городское поселение "Рабочий поселок Искателей"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</si>
  <si>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</si>
  <si>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</si>
  <si>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 (бессрочном) пользовании муниципальных образований, предназначенных под складирование отходов</t>
  </si>
  <si>
    <t>Подраздел 1. Организация вывоза стоков из септиков и выгребных ям</t>
  </si>
  <si>
    <t>Подраздел 2. Очистка стоков из септиков и выгребных ям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</si>
  <si>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</si>
  <si>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</si>
  <si>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Подраздел 1. Создания мест (площадок) накопления твердых коммунальных отходов до 11 месяцев</t>
  </si>
  <si>
    <t>Подраздел 2. Обустройство контейнерных площадок для установки контейнеров ТКО и приобретение контейнеров</t>
  </si>
  <si>
    <t>Раздел 7. Приобретение коммунальной (специализированной) техники, специализированного оборудования</t>
  </si>
  <si>
    <t>районный бюджет</t>
  </si>
  <si>
    <t>внебюджетные источники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</si>
  <si>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</si>
  <si>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</si>
  <si>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</si>
  <si>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</si>
  <si>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</si>
  <si>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</si>
  <si>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</si>
  <si>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</si>
  <si>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</si>
  <si>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</si>
  <si>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</si>
  <si>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3.1</t>
  </si>
  <si>
    <t>3.1.1</t>
  </si>
  <si>
    <t>3.2</t>
  </si>
  <si>
    <t>3.2.1</t>
  </si>
  <si>
    <t>4.1</t>
  </si>
  <si>
    <t>4.2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</si>
  <si>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</si>
  <si>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</si>
  <si>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</si>
  <si>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</si>
  <si>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</si>
  <si>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</si>
  <si>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</si>
  <si>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</si>
  <si>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</si>
  <si>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7.</t>
  </si>
  <si>
    <t>План на 2022 год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</si>
  <si>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</si>
  <si>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</si>
  <si>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 "Карский сельсовет" ЗР НАО</t>
  </si>
  <si>
    <t>Сельское поселение "Коткинский сельсовет" ЗР НАО</t>
  </si>
  <si>
    <t>Сельское поселение 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</si>
  <si>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</si>
  <si>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</si>
  <si>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</si>
  <si>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</si>
  <si>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</si>
  <si>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"Хоседа-Хардский сельсовет" ЗР НАО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</si>
  <si>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</si>
  <si>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</si>
  <si>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</si>
  <si>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</si>
  <si>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</si>
  <si>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</si>
  <si>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</si>
  <si>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</si>
  <si>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 "Тельвисочный сельсовет" ЗР Ненецкого автономного округа</t>
  </si>
  <si>
    <t>Сельское поселение "Коткинский сельсовет" Заполярного района Ненецкого автономного округа</t>
  </si>
  <si>
    <t>Перенос места (площадки) накопления ТКО до 11 месяцев в с. Несь Сельского поселения «Канинский сельсовет» ЗР НАО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</si>
  <si>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</si>
  <si>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5.10</t>
  </si>
  <si>
    <t>Сельское поселение  "Великовисочный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</si>
  <si>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</si>
  <si>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</si>
  <si>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</si>
  <si>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</si>
  <si>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</si>
  <si>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"Малоземельский сельсовет" Заполярного района Ненецкого автономного округа</t>
  </si>
  <si>
    <t>Поставка инсинераторной установки в п. Амдерма</t>
  </si>
  <si>
    <t>Поставка инсинераторной установки в п. Усть-Кара</t>
  </si>
  <si>
    <t xml:space="preserve">Поставка инсинераторной установки в с. Ома     </t>
  </si>
  <si>
    <t>Поставка инсинераторной установки в п. Индига</t>
  </si>
  <si>
    <t xml:space="preserve">Поставка инсинераторной установки в п. Каратайка      </t>
  </si>
  <si>
    <t>Поставка инсинераторной установки в с. Нижняя Пеша</t>
  </si>
  <si>
    <t>Поставка инсинераторной установки в с. Шойна</t>
  </si>
  <si>
    <t>МКУ ЗР "Северное", Администрация поселения НАО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</si>
  <si>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</si>
  <si>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по состоянию на 01 октября 2022 года (с начала года нарастающим итогом)</t>
  </si>
  <si>
    <t>Сельское поселение "Пустозерский сельсовет" Заполярного района Ненецкого автономного округа</t>
  </si>
  <si>
    <t>Подраздел 3. Поставка контейнеров для раздельного сбора твердых коммунальных отходов</t>
  </si>
  <si>
    <t>Сельское поселение "Андегский сельсовет" Заполярного района Ненецкого автономного округа</t>
  </si>
  <si>
    <t>МП ЗР "Севержилкомсервис"</t>
  </si>
  <si>
    <t>Раздел 10. Строительство (приобретение), реконструкция объектов недвижимого имущества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</si>
  <si>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</si>
  <si>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Реконструкция объекта «Здание» (строительство пристройки) в с. Несь Ненецкого автономного округа</t>
  </si>
  <si>
    <t>4.3</t>
  </si>
  <si>
    <t xml:space="preserve"> Обустройство контейнерных площадок для установки контейнеров ТКО и приобретение контейнеров</t>
  </si>
  <si>
    <t>Создания мест (площадок) накопления твердых коммунальных отходов до 11 месяцев</t>
  </si>
  <si>
    <t>Приобретение коммунальной (специализированной) техники, специализированного оборудования</t>
  </si>
  <si>
    <t xml:space="preserve"> Поставка контейнеров для раздельного сбора твердых коммунальных отходов</t>
  </si>
  <si>
    <t>ООО "ЭКОСПЕКТРУМ"</t>
  </si>
  <si>
    <t>30.11.2022</t>
  </si>
  <si>
    <t>№ 0184300000422000071 от 30.05.2022</t>
  </si>
  <si>
    <t>ИП Рочев П.Е.</t>
  </si>
  <si>
    <t>№ 0184300000422000189 от 05.09.2022</t>
  </si>
  <si>
    <t>ИП Коткин Н.В.</t>
  </si>
  <si>
    <t>№ 29/06/22/1 от 03.08.2022</t>
  </si>
  <si>
    <t>№ 26/06/20/1 от 03.08.2022</t>
  </si>
  <si>
    <t>30.10.2022</t>
  </si>
  <si>
    <t>Договор № 25 от 20.07.2022; Договор № 26 от 20.07.2022; МК № 0184300000422000143-1 от 21.07.2022</t>
  </si>
  <si>
    <t>ИП Ледков Н.Г; ИП Дрокина В.С.</t>
  </si>
  <si>
    <t>Договор № 09 от 01.08.2022</t>
  </si>
  <si>
    <t>СПК РК "Сула"</t>
  </si>
  <si>
    <t>31.08.2022</t>
  </si>
  <si>
    <t>№ 01-15-32/22 от 07.04.2022</t>
  </si>
  <si>
    <t>№ 01-15-30/22 от 07.04.2022</t>
  </si>
  <si>
    <t>№ 01-15-28/22 от 07.04.2022</t>
  </si>
  <si>
    <t>№ 01-15-29/22 от 06.04.2022</t>
  </si>
  <si>
    <t>ООО "ПОЖРЕЗЕРВ"</t>
  </si>
  <si>
    <t>№ 56/09/21 от 21.09.2021</t>
  </si>
  <si>
    <t>31.12.2022</t>
  </si>
  <si>
    <t>№ 34/07/11/16 от 11.07.2022</t>
  </si>
  <si>
    <t>2022</t>
  </si>
  <si>
    <t>по состоянию на 01 января 2023 года (с начала года нарастающим итогом)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</si>
  <si>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</si>
  <si>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</si>
  <si>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</si>
  <si>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</si>
  <si>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Сельское поселение «Тельвисочный сельсовет» Заполярного района Ненецкого автономного округа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</si>
  <si>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</si>
  <si>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</si>
  <si>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Поставка инсинераторной установки в п. Хорей-Вер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</si>
  <si>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</si>
  <si>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</si>
  <si>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</si>
  <si>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</si>
  <si>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</si>
  <si>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</si>
  <si>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</si>
  <si>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</si>
  <si>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</si>
  <si>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</si>
  <si>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</si>
  <si>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</si>
  <si>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Сельское поселение "Пешский сельсовет" Заполярного района Ненецкого автономного округа</t>
  </si>
  <si>
    <t>Сельское поселение "Андегский сельсовет" Заполярного района Неецкого автономного округа</t>
  </si>
  <si>
    <t>от 31.10.2022 № 0184300000422000215</t>
  </si>
  <si>
    <t>ИП Коткин Н. В.</t>
  </si>
  <si>
    <t>20.11.2023</t>
  </si>
  <si>
    <t>Цена по контракту,  руб.</t>
  </si>
  <si>
    <t>ООО «Экомакс»</t>
  </si>
  <si>
    <t>№ 0184300000422000232 от 30.12.2022</t>
  </si>
  <si>
    <t>№ 0184300000422000215 от 31.10.2022</t>
  </si>
  <si>
    <t xml:space="preserve">№ 0184300000422000108 от 31.05.2022 </t>
  </si>
  <si>
    <t>МК № 0184300000422000184 от 29.08.2022</t>
  </si>
  <si>
    <t>ИП Дрокина В.С.</t>
  </si>
  <si>
    <t>30.09.2022</t>
  </si>
  <si>
    <t>от 08.07.2022 № 25</t>
  </si>
  <si>
    <t>ООО «Дока»</t>
  </si>
  <si>
    <t>2</t>
  </si>
  <si>
    <t>3</t>
  </si>
  <si>
    <t>4</t>
  </si>
  <si>
    <t>№ 0184300000422000139 от 11.07.2022</t>
  </si>
  <si>
    <t>ООО «Автомаркет»</t>
  </si>
  <si>
    <t>№ 0184300000422000201 от 19.09.2022</t>
  </si>
  <si>
    <t>ИП Акаев Р.Д.</t>
  </si>
  <si>
    <t>30.12.2022</t>
  </si>
  <si>
    <t>МК 
№ 0184300000422000203 от 03.10.2022</t>
  </si>
  <si>
    <t>ИП Акопян Э.А.</t>
  </si>
  <si>
    <t>от 07.12.2022 №142/РУ-2022</t>
  </si>
  <si>
    <t>МП ЗР «Севержилкомсервис»</t>
  </si>
  <si>
    <t xml:space="preserve">МК № 17 от 25.11.2022 </t>
  </si>
  <si>
    <t>ИП Канев С.Е.</t>
  </si>
  <si>
    <t>6.1</t>
  </si>
  <si>
    <t>6.2</t>
  </si>
  <si>
    <t>489700</t>
  </si>
  <si>
    <t>283500</t>
  </si>
  <si>
    <t>ООО «Структура-Техно»</t>
  </si>
  <si>
    <t>МК № 134/2022 от 25.07.2022</t>
  </si>
  <si>
    <t>ООО «ТД Союзтехснаб»</t>
  </si>
  <si>
    <t>№ 144/2022 от 08.09.2022</t>
  </si>
  <si>
    <t xml:space="preserve">№ 135/2022 от 25.07.2022 </t>
  </si>
  <si>
    <t>№ 01-15-35/22 от 25.04.2022</t>
  </si>
  <si>
    <t>№ 01-15-58/22 от 31.10.2022</t>
  </si>
  <si>
    <t>8</t>
  </si>
  <si>
    <t>8.1</t>
  </si>
  <si>
    <t>№ 14.06.2022 № 104/2022</t>
  </si>
  <si>
    <t>ООО «НАО-Стом»</t>
  </si>
  <si>
    <t>30.03.2023</t>
  </si>
  <si>
    <t>15.12.2022</t>
  </si>
  <si>
    <t>8.2</t>
  </si>
  <si>
    <t>ИП Ледков Н.Г.</t>
  </si>
  <si>
    <t xml:space="preserve">№ 198/2022 от 07.11.2022 </t>
  </si>
  <si>
    <t>9</t>
  </si>
  <si>
    <t>9.1</t>
  </si>
  <si>
    <t>выполнено силами МП ЗР "Севержилкомсервис"</t>
  </si>
  <si>
    <t>Раздел 3. Организация вывоза и очистка стоков из септиков и выгребных ям</t>
  </si>
  <si>
    <t>от 07.12.2022 № 141/РУ-2022</t>
  </si>
  <si>
    <t xml:space="preserve">№ 0184300000422000203 от 03.10.2022 </t>
  </si>
  <si>
    <t>2.1</t>
  </si>
  <si>
    <t>2.1.1</t>
  </si>
  <si>
    <t>2.2</t>
  </si>
  <si>
    <t>2.2.1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</si>
  <si>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</si>
  <si>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</si>
  <si>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</si>
  <si>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</si>
  <si>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</si>
  <si>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</si>
  <si>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</si>
  <si>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</si>
  <si>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</si>
  <si>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</si>
  <si>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</si>
  <si>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</si>
  <si>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3.2.2</t>
  </si>
  <si>
    <t>3.2.3</t>
  </si>
  <si>
    <t>3.3</t>
  </si>
  <si>
    <t>3.3.1</t>
  </si>
  <si>
    <t>3.3.1.1</t>
  </si>
  <si>
    <t>3.3.1.2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</si>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</sst>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?_р_._-;_-@_-"/>
    <numFmt numFmtId="169" formatCode="_-* #,##0.0_р_._-;\-* #,##0.0_р_._-;_-* &quot;-&quot;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14">
    <xf numFmtId="0" fontId="0" fillId="0" borderId="0" xfId="0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66" fontId="5" fillId="2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11" fillId="0" borderId="1" xfId="0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3" fillId="0" borderId="4" xfId="2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168" fontId="10" fillId="0" borderId="1" xfId="6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9" fontId="13" fillId="0" borderId="1" xfId="2" applyNumberFormat="1" applyFont="1" applyFill="1" applyBorder="1" applyAlignment="1">
      <alignment vertical="center"/>
    </xf>
    <xf numFmtId="168" fontId="13" fillId="0" borderId="1" xfId="2" applyNumberFormat="1" applyFont="1" applyFill="1" applyBorder="1" applyAlignment="1">
      <alignment vertical="center"/>
    </xf>
    <xf numFmtId="168" fontId="12" fillId="0" borderId="1" xfId="6" applyNumberFormat="1" applyFont="1" applyFill="1" applyBorder="1" applyAlignment="1">
      <alignment horizontal="right" vertical="center" wrapText="1"/>
    </xf>
    <xf numFmtId="164" fontId="13" fillId="0" borderId="4" xfId="2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wrapText="1"/>
    </xf>
    <xf numFmtId="164" fontId="13" fillId="0" borderId="1" xfId="2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165" fontId="12" fillId="0" borderId="4" xfId="0" applyNumberFormat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5" fillId="2" borderId="7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left" vertical="center" wrapText="1"/>
    </xf>
    <xf numFmtId="165" fontId="12" fillId="0" borderId="3" xfId="0" applyNumberFormat="1" applyFont="1" applyFill="1" applyBorder="1" applyAlignment="1">
      <alignment horizontal="left" vertical="center" wrapText="1"/>
    </xf>
    <xf numFmtId="165" fontId="12" fillId="0" borderId="4" xfId="0" applyNumberFormat="1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2" borderId="9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80"/>
  <sheetViews>
    <sheetView tabSelected="1" view="pageBreakPreview" zoomScale="85" zoomScaleNormal="75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77" sqref="A77"/>
    </sheetView>
  </sheetViews>
  <sheetFormatPr defaultRowHeight="15.75" x14ac:dyDescent="0.25"/>
  <cols>
    <col min="1" max="1" width="7.5703125" style="24" customWidth="1"/>
    <col min="2" max="2" width="44.7109375" style="24" customWidth="1"/>
    <col min="3" max="3" width="23.28515625" style="24" customWidth="1"/>
    <col min="4" max="4" width="19.7109375" style="24" customWidth="1"/>
    <col min="5" max="5" width="13.7109375" style="48" customWidth="1"/>
    <col min="6" max="6" width="13" style="48" customWidth="1"/>
    <col min="7" max="7" width="14" style="48" customWidth="1"/>
    <col min="8" max="8" width="13.85546875" style="48" customWidth="1"/>
    <col min="9" max="9" width="12.85546875" style="48" customWidth="1"/>
    <col min="10" max="11" width="15.28515625" style="48" customWidth="1"/>
    <col min="12" max="12" width="14.42578125" style="48" customWidth="1"/>
    <col min="13" max="13" width="12.85546875" style="48" customWidth="1"/>
    <col min="14" max="15" width="13.85546875" style="48" customWidth="1"/>
    <col min="16" max="16" width="16.85546875" style="48" customWidth="1"/>
    <col min="17" max="17" width="25.85546875" style="48" customWidth="1"/>
    <col min="18" max="18" width="26.140625" style="48" customWidth="1"/>
    <col min="19" max="16384" width="9.140625" style="24"/>
  </cols>
  <sheetData>
    <row r="1" spans="1:18" ht="51" customHeight="1" x14ac:dyDescent="0.25">
      <c r="A1" s="79" t="s">
        <v>35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ht="18.75" customHeight="1" x14ac:dyDescent="0.25">
      <c r="A2" s="80" t="s">
        <v>153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81"/>
    </row>
    <row r="3" spans="1:18" s="25" customFormat="1" ht="15.75" customHeight="1" x14ac:dyDescent="0.25">
      <c r="A3" s="82" t="s">
        <v>8</v>
      </c>
      <c r="B3" s="82" t="s">
        <v>6</v>
      </c>
      <c r="C3" s="82" t="s">
        <v>2</v>
      </c>
      <c r="D3" s="82" t="s">
        <v>7</v>
      </c>
      <c r="E3" s="82" t="s">
        <v>76</v>
      </c>
      <c r="F3" s="82"/>
      <c r="G3" s="82"/>
      <c r="H3" s="82"/>
      <c r="I3" s="82" t="s">
        <v>3</v>
      </c>
      <c r="J3" s="82"/>
      <c r="K3" s="82"/>
      <c r="L3" s="82"/>
      <c r="M3" s="82" t="s">
        <v>4</v>
      </c>
      <c r="N3" s="82"/>
      <c r="O3" s="82"/>
      <c r="P3" s="82"/>
      <c r="Q3" s="82" t="s">
        <v>154</v>
      </c>
      <c r="R3" s="82" t="s">
        <v>155</v>
      </c>
    </row>
    <row r="4" spans="1:18" s="25" customFormat="1" ht="63" customHeight="1" x14ac:dyDescent="0.25">
      <c r="A4" s="82"/>
      <c r="B4" s="82"/>
      <c r="C4" s="82"/>
      <c r="D4" s="82"/>
      <c r="E4" s="57" t="s">
        <v>0</v>
      </c>
      <c r="F4" s="57" t="s">
        <v>5</v>
      </c>
      <c r="G4" s="57" t="s">
        <v>47</v>
      </c>
      <c r="H4" s="57" t="s">
        <v>48</v>
      </c>
      <c r="I4" s="57" t="s">
        <v>0</v>
      </c>
      <c r="J4" s="57" t="s">
        <v>5</v>
      </c>
      <c r="K4" s="57" t="s">
        <v>47</v>
      </c>
      <c r="L4" s="57" t="s">
        <v>48</v>
      </c>
      <c r="M4" s="57" t="s">
        <v>0</v>
      </c>
      <c r="N4" s="57" t="s">
        <v>5</v>
      </c>
      <c r="O4" s="57" t="s">
        <v>47</v>
      </c>
      <c r="P4" s="57" t="s">
        <v>48</v>
      </c>
      <c r="Q4" s="82"/>
      <c r="R4" s="82"/>
    </row>
    <row r="5" spans="1:18" s="25" customFormat="1" ht="22.5" customHeight="1" x14ac:dyDescent="0.25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  <c r="G5" s="57">
        <v>7</v>
      </c>
      <c r="H5" s="57">
        <v>8</v>
      </c>
      <c r="I5" s="57">
        <v>9</v>
      </c>
      <c r="J5" s="57">
        <v>10</v>
      </c>
      <c r="K5" s="57">
        <v>11</v>
      </c>
      <c r="L5" s="57">
        <v>12</v>
      </c>
      <c r="M5" s="57">
        <v>13</v>
      </c>
      <c r="N5" s="57">
        <v>14</v>
      </c>
      <c r="O5" s="57">
        <v>15</v>
      </c>
      <c r="P5" s="57">
        <v>16</v>
      </c>
      <c r="Q5" s="57">
        <v>17</v>
      </c>
      <c r="R5" s="57">
        <v>18</v>
      </c>
    </row>
    <row r="6" spans="1:18" s="25" customFormat="1" ht="64.5" customHeight="1" x14ac:dyDescent="0.25">
      <c r="A6" s="57">
        <v>1</v>
      </c>
      <c r="B6" s="71" t="s">
        <v>39</v>
      </c>
      <c r="C6" s="71"/>
      <c r="D6" s="71"/>
      <c r="E6" s="39">
        <f t="shared" ref="E6:P6" si="0">SUM(E7:E17)</f>
        <v>2344.7000000000003</v>
      </c>
      <c r="F6" s="39">
        <f t="shared" si="0"/>
        <v>0</v>
      </c>
      <c r="G6" s="39">
        <f t="shared" si="0"/>
        <v>2344.7000000000003</v>
      </c>
      <c r="H6" s="39">
        <f t="shared" si="0"/>
        <v>0</v>
      </c>
      <c r="I6" s="40">
        <f t="shared" si="0"/>
        <v>2191.7000000000003</v>
      </c>
      <c r="J6" s="40">
        <f t="shared" si="0"/>
        <v>0</v>
      </c>
      <c r="K6" s="40">
        <f t="shared" si="0"/>
        <v>2191.7000000000003</v>
      </c>
      <c r="L6" s="40">
        <f t="shared" si="0"/>
        <v>0</v>
      </c>
      <c r="M6" s="40">
        <f t="shared" si="0"/>
        <v>2191.7000000000003</v>
      </c>
      <c r="N6" s="40">
        <f t="shared" si="0"/>
        <v>0</v>
      </c>
      <c r="O6" s="40">
        <f t="shared" si="0"/>
        <v>2191.7000000000003</v>
      </c>
      <c r="P6" s="40">
        <f t="shared" si="0"/>
        <v>0</v>
      </c>
      <c r="Q6" s="28">
        <f>(J6+K6)/(F6+G6)</f>
        <v>0.93474644943916063</v>
      </c>
      <c r="R6" s="28">
        <f>(N6+O6)/(F6+G6)</f>
        <v>0.93474644943916063</v>
      </c>
    </row>
    <row r="7" spans="1:18" s="25" customFormat="1" ht="42" customHeight="1" x14ac:dyDescent="0.25">
      <c r="A7" s="59" t="s">
        <v>49</v>
      </c>
      <c r="B7" s="31" t="s">
        <v>77</v>
      </c>
      <c r="C7" s="26" t="s">
        <v>10</v>
      </c>
      <c r="D7" s="26" t="s">
        <v>9</v>
      </c>
      <c r="E7" s="41">
        <f t="shared" ref="E7:E17" si="1">F7+G7+H7</f>
        <v>221.7</v>
      </c>
      <c r="F7" s="41">
        <v>0</v>
      </c>
      <c r="G7" s="50">
        <v>221.7</v>
      </c>
      <c r="H7" s="41">
        <v>0</v>
      </c>
      <c r="I7" s="41">
        <f t="shared" ref="I7:I17" si="2">J7+K7+L7</f>
        <v>221.7</v>
      </c>
      <c r="J7" s="41">
        <v>0</v>
      </c>
      <c r="K7" s="41">
        <v>221.7</v>
      </c>
      <c r="L7" s="41">
        <v>0</v>
      </c>
      <c r="M7" s="41">
        <f t="shared" ref="M7:M16" si="3">N7+O7+P7</f>
        <v>221.7</v>
      </c>
      <c r="N7" s="41">
        <v>0</v>
      </c>
      <c r="O7" s="41">
        <f t="shared" ref="O7:O17" si="4">K7</f>
        <v>221.7</v>
      </c>
      <c r="P7" s="41">
        <v>0</v>
      </c>
      <c r="Q7" s="27">
        <f t="shared" ref="Q7:Q70" si="5">(J7+K7)/(F7+G7)</f>
        <v>1</v>
      </c>
      <c r="R7" s="27">
        <f t="shared" ref="R7:R70" si="6">(N7+O7)/(F7+G7)</f>
        <v>1</v>
      </c>
    </row>
    <row r="8" spans="1:18" s="25" customFormat="1" ht="45" customHeight="1" x14ac:dyDescent="0.25">
      <c r="A8" s="59" t="s">
        <v>50</v>
      </c>
      <c r="B8" s="31" t="s">
        <v>78</v>
      </c>
      <c r="C8" s="26" t="s">
        <v>10</v>
      </c>
      <c r="D8" s="26" t="s">
        <v>9</v>
      </c>
      <c r="E8" s="41">
        <f t="shared" si="1"/>
        <v>406.7</v>
      </c>
      <c r="F8" s="41">
        <v>0</v>
      </c>
      <c r="G8" s="50">
        <v>406.7</v>
      </c>
      <c r="H8" s="41">
        <v>0</v>
      </c>
      <c r="I8" s="41">
        <f t="shared" si="2"/>
        <v>406.7</v>
      </c>
      <c r="J8" s="41">
        <v>0</v>
      </c>
      <c r="K8" s="41">
        <v>406.7</v>
      </c>
      <c r="L8" s="41">
        <v>0</v>
      </c>
      <c r="M8" s="41">
        <f t="shared" si="3"/>
        <v>406.7</v>
      </c>
      <c r="N8" s="41">
        <v>0</v>
      </c>
      <c r="O8" s="41">
        <f t="shared" si="4"/>
        <v>406.7</v>
      </c>
      <c r="P8" s="41">
        <v>0</v>
      </c>
      <c r="Q8" s="27">
        <f t="shared" si="5"/>
        <v>1</v>
      </c>
      <c r="R8" s="27">
        <f t="shared" si="6"/>
        <v>1</v>
      </c>
    </row>
    <row r="9" spans="1:18" s="25" customFormat="1" ht="34.5" customHeight="1" x14ac:dyDescent="0.25">
      <c r="A9" s="59" t="s">
        <v>51</v>
      </c>
      <c r="B9" s="58" t="s">
        <v>79</v>
      </c>
      <c r="C9" s="26" t="s">
        <v>10</v>
      </c>
      <c r="D9" s="26" t="s">
        <v>9</v>
      </c>
      <c r="E9" s="41">
        <f t="shared" si="1"/>
        <v>78.2</v>
      </c>
      <c r="F9" s="41">
        <v>0</v>
      </c>
      <c r="G9" s="50">
        <f>169.4-91.2</f>
        <v>78.2</v>
      </c>
      <c r="H9" s="41">
        <v>0</v>
      </c>
      <c r="I9" s="41">
        <f t="shared" si="2"/>
        <v>78.099999999999994</v>
      </c>
      <c r="J9" s="41">
        <v>0</v>
      </c>
      <c r="K9" s="41">
        <v>78.099999999999994</v>
      </c>
      <c r="L9" s="41">
        <v>0</v>
      </c>
      <c r="M9" s="41">
        <f t="shared" si="3"/>
        <v>78.099999999999994</v>
      </c>
      <c r="N9" s="41">
        <v>0</v>
      </c>
      <c r="O9" s="41">
        <f t="shared" si="4"/>
        <v>78.099999999999994</v>
      </c>
      <c r="P9" s="41">
        <v>0</v>
      </c>
      <c r="Q9" s="27">
        <f t="shared" si="5"/>
        <v>0.9987212276214833</v>
      </c>
      <c r="R9" s="27">
        <f t="shared" si="6"/>
        <v>0.9987212276214833</v>
      </c>
    </row>
    <row r="10" spans="1:18" s="25" customFormat="1" ht="32.25" customHeight="1" x14ac:dyDescent="0.25">
      <c r="A10" s="59" t="s">
        <v>52</v>
      </c>
      <c r="B10" s="31" t="s">
        <v>80</v>
      </c>
      <c r="C10" s="26" t="s">
        <v>10</v>
      </c>
      <c r="D10" s="26" t="s">
        <v>9</v>
      </c>
      <c r="E10" s="41">
        <f t="shared" si="1"/>
        <v>96.8</v>
      </c>
      <c r="F10" s="41">
        <v>0</v>
      </c>
      <c r="G10" s="50">
        <v>96.8</v>
      </c>
      <c r="H10" s="41">
        <v>0</v>
      </c>
      <c r="I10" s="41">
        <f t="shared" si="2"/>
        <v>96.8</v>
      </c>
      <c r="J10" s="41">
        <v>0</v>
      </c>
      <c r="K10" s="41">
        <v>96.8</v>
      </c>
      <c r="L10" s="41">
        <v>0</v>
      </c>
      <c r="M10" s="41">
        <f t="shared" si="3"/>
        <v>96.8</v>
      </c>
      <c r="N10" s="41">
        <v>0</v>
      </c>
      <c r="O10" s="41">
        <f t="shared" si="4"/>
        <v>96.8</v>
      </c>
      <c r="P10" s="41">
        <v>0</v>
      </c>
      <c r="Q10" s="27">
        <f t="shared" si="5"/>
        <v>1</v>
      </c>
      <c r="R10" s="27">
        <f t="shared" si="6"/>
        <v>1</v>
      </c>
    </row>
    <row r="11" spans="1:18" s="25" customFormat="1" ht="40.5" customHeight="1" x14ac:dyDescent="0.25">
      <c r="A11" s="59" t="s">
        <v>53</v>
      </c>
      <c r="B11" s="58" t="s">
        <v>81</v>
      </c>
      <c r="C11" s="26" t="s">
        <v>10</v>
      </c>
      <c r="D11" s="26" t="s">
        <v>9</v>
      </c>
      <c r="E11" s="41">
        <f t="shared" si="1"/>
        <v>224.5</v>
      </c>
      <c r="F11" s="41">
        <v>0</v>
      </c>
      <c r="G11" s="50">
        <v>224.5</v>
      </c>
      <c r="H11" s="41">
        <v>0</v>
      </c>
      <c r="I11" s="41">
        <f t="shared" si="2"/>
        <v>123.1</v>
      </c>
      <c r="J11" s="41">
        <v>0</v>
      </c>
      <c r="K11" s="41">
        <v>123.1</v>
      </c>
      <c r="L11" s="41">
        <v>0</v>
      </c>
      <c r="M11" s="41">
        <f t="shared" si="3"/>
        <v>123.1</v>
      </c>
      <c r="N11" s="41">
        <v>0</v>
      </c>
      <c r="O11" s="41">
        <f t="shared" si="4"/>
        <v>123.1</v>
      </c>
      <c r="P11" s="41">
        <v>0</v>
      </c>
      <c r="Q11" s="27">
        <f t="shared" si="5"/>
        <v>0.54832962138084629</v>
      </c>
      <c r="R11" s="27">
        <f t="shared" si="6"/>
        <v>0.54832962138084629</v>
      </c>
    </row>
    <row r="12" spans="1:18" s="25" customFormat="1" ht="35.25" customHeight="1" x14ac:dyDescent="0.25">
      <c r="A12" s="59" t="s">
        <v>54</v>
      </c>
      <c r="B12" s="58" t="s">
        <v>82</v>
      </c>
      <c r="C12" s="26" t="s">
        <v>10</v>
      </c>
      <c r="D12" s="26" t="s">
        <v>9</v>
      </c>
      <c r="E12" s="41">
        <f t="shared" si="1"/>
        <v>240.1</v>
      </c>
      <c r="F12" s="41">
        <v>0</v>
      </c>
      <c r="G12" s="50">
        <v>240.1</v>
      </c>
      <c r="H12" s="41">
        <v>0</v>
      </c>
      <c r="I12" s="41">
        <f t="shared" si="2"/>
        <v>240.1</v>
      </c>
      <c r="J12" s="41">
        <v>0</v>
      </c>
      <c r="K12" s="41">
        <v>240.1</v>
      </c>
      <c r="L12" s="41">
        <v>0</v>
      </c>
      <c r="M12" s="41">
        <f t="shared" si="3"/>
        <v>240.1</v>
      </c>
      <c r="N12" s="41">
        <v>0</v>
      </c>
      <c r="O12" s="41">
        <f t="shared" si="4"/>
        <v>240.1</v>
      </c>
      <c r="P12" s="41">
        <v>0</v>
      </c>
      <c r="Q12" s="27">
        <f t="shared" si="5"/>
        <v>1</v>
      </c>
      <c r="R12" s="27">
        <f t="shared" si="6"/>
        <v>1</v>
      </c>
    </row>
    <row r="13" spans="1:18" s="25" customFormat="1" ht="32.25" customHeight="1" x14ac:dyDescent="0.25">
      <c r="A13" s="59" t="s">
        <v>55</v>
      </c>
      <c r="B13" s="58" t="s">
        <v>83</v>
      </c>
      <c r="C13" s="26" t="s">
        <v>10</v>
      </c>
      <c r="D13" s="26" t="s">
        <v>9</v>
      </c>
      <c r="E13" s="41">
        <f t="shared" si="1"/>
        <v>238.5</v>
      </c>
      <c r="F13" s="41">
        <v>0</v>
      </c>
      <c r="G13" s="50">
        <v>238.5</v>
      </c>
      <c r="H13" s="41">
        <v>0</v>
      </c>
      <c r="I13" s="41">
        <f t="shared" si="2"/>
        <v>238.5</v>
      </c>
      <c r="J13" s="41">
        <v>0</v>
      </c>
      <c r="K13" s="41">
        <v>238.5</v>
      </c>
      <c r="L13" s="41">
        <v>0</v>
      </c>
      <c r="M13" s="41">
        <f t="shared" si="3"/>
        <v>238.5</v>
      </c>
      <c r="N13" s="41">
        <v>0</v>
      </c>
      <c r="O13" s="41">
        <f t="shared" si="4"/>
        <v>238.5</v>
      </c>
      <c r="P13" s="41">
        <v>0</v>
      </c>
      <c r="Q13" s="27">
        <f t="shared" si="5"/>
        <v>1</v>
      </c>
      <c r="R13" s="27">
        <f t="shared" si="6"/>
        <v>1</v>
      </c>
    </row>
    <row r="14" spans="1:18" s="25" customFormat="1" ht="39.75" customHeight="1" x14ac:dyDescent="0.25">
      <c r="A14" s="59" t="s">
        <v>56</v>
      </c>
      <c r="B14" s="58" t="s">
        <v>84</v>
      </c>
      <c r="C14" s="26" t="s">
        <v>10</v>
      </c>
      <c r="D14" s="26" t="s">
        <v>9</v>
      </c>
      <c r="E14" s="41">
        <f t="shared" si="1"/>
        <v>464.6</v>
      </c>
      <c r="F14" s="41">
        <v>0</v>
      </c>
      <c r="G14" s="50">
        <v>464.6</v>
      </c>
      <c r="H14" s="41">
        <v>0</v>
      </c>
      <c r="I14" s="41">
        <f t="shared" si="2"/>
        <v>464.6</v>
      </c>
      <c r="J14" s="41">
        <v>0</v>
      </c>
      <c r="K14" s="41">
        <v>464.6</v>
      </c>
      <c r="L14" s="41">
        <v>0</v>
      </c>
      <c r="M14" s="41">
        <f t="shared" si="3"/>
        <v>464.6</v>
      </c>
      <c r="N14" s="41">
        <v>0</v>
      </c>
      <c r="O14" s="41">
        <f t="shared" si="4"/>
        <v>464.6</v>
      </c>
      <c r="P14" s="41">
        <v>0</v>
      </c>
      <c r="Q14" s="27">
        <f t="shared" si="5"/>
        <v>1</v>
      </c>
      <c r="R14" s="27">
        <f t="shared" si="6"/>
        <v>1</v>
      </c>
    </row>
    <row r="15" spans="1:18" s="25" customFormat="1" ht="44.25" customHeight="1" x14ac:dyDescent="0.25">
      <c r="A15" s="59" t="s">
        <v>57</v>
      </c>
      <c r="B15" s="58" t="s">
        <v>85</v>
      </c>
      <c r="C15" s="26" t="s">
        <v>10</v>
      </c>
      <c r="D15" s="26" t="s">
        <v>9</v>
      </c>
      <c r="E15" s="41">
        <f t="shared" si="1"/>
        <v>53.400000000000006</v>
      </c>
      <c r="F15" s="41">
        <v>0</v>
      </c>
      <c r="G15" s="50">
        <f>157.9-104.5</f>
        <v>53.400000000000006</v>
      </c>
      <c r="H15" s="41">
        <v>0</v>
      </c>
      <c r="I15" s="41">
        <f t="shared" si="2"/>
        <v>53.4</v>
      </c>
      <c r="J15" s="41">
        <v>0</v>
      </c>
      <c r="K15" s="41">
        <v>53.4</v>
      </c>
      <c r="L15" s="41">
        <v>0</v>
      </c>
      <c r="M15" s="41">
        <f t="shared" si="3"/>
        <v>53.4</v>
      </c>
      <c r="N15" s="41">
        <v>0</v>
      </c>
      <c r="O15" s="41">
        <f t="shared" si="4"/>
        <v>53.4</v>
      </c>
      <c r="P15" s="41">
        <v>0</v>
      </c>
      <c r="Q15" s="27">
        <f t="shared" si="5"/>
        <v>0.99999999999999989</v>
      </c>
      <c r="R15" s="27">
        <f t="shared" si="6"/>
        <v>0.99999999999999989</v>
      </c>
    </row>
    <row r="16" spans="1:18" s="25" customFormat="1" ht="35.25" customHeight="1" x14ac:dyDescent="0.25">
      <c r="A16" s="59" t="s">
        <v>58</v>
      </c>
      <c r="B16" s="58" t="s">
        <v>86</v>
      </c>
      <c r="C16" s="26" t="s">
        <v>10</v>
      </c>
      <c r="D16" s="26" t="s">
        <v>9</v>
      </c>
      <c r="E16" s="41">
        <f t="shared" si="1"/>
        <v>181.9</v>
      </c>
      <c r="F16" s="41">
        <v>0</v>
      </c>
      <c r="G16" s="50">
        <v>181.9</v>
      </c>
      <c r="H16" s="41">
        <v>0</v>
      </c>
      <c r="I16" s="41">
        <f t="shared" si="2"/>
        <v>130.4</v>
      </c>
      <c r="J16" s="41">
        <v>0</v>
      </c>
      <c r="K16" s="41">
        <v>130.4</v>
      </c>
      <c r="L16" s="41">
        <v>0</v>
      </c>
      <c r="M16" s="41">
        <f t="shared" si="3"/>
        <v>130.4</v>
      </c>
      <c r="N16" s="41">
        <v>0</v>
      </c>
      <c r="O16" s="41">
        <f t="shared" si="4"/>
        <v>130.4</v>
      </c>
      <c r="P16" s="41">
        <v>0</v>
      </c>
      <c r="Q16" s="27">
        <f t="shared" si="5"/>
        <v>0.71687740516767451</v>
      </c>
      <c r="R16" s="27">
        <f t="shared" si="6"/>
        <v>0.71687740516767451</v>
      </c>
    </row>
    <row r="17" spans="1:18" s="25" customFormat="1" ht="32.25" customHeight="1" x14ac:dyDescent="0.25">
      <c r="A17" s="59" t="s">
        <v>59</v>
      </c>
      <c r="B17" s="58" t="s">
        <v>87</v>
      </c>
      <c r="C17" s="26" t="s">
        <v>10</v>
      </c>
      <c r="D17" s="26" t="s">
        <v>9</v>
      </c>
      <c r="E17" s="41">
        <f t="shared" si="1"/>
        <v>138.30000000000001</v>
      </c>
      <c r="F17" s="41">
        <v>0</v>
      </c>
      <c r="G17" s="50">
        <v>138.30000000000001</v>
      </c>
      <c r="H17" s="41">
        <v>0</v>
      </c>
      <c r="I17" s="41">
        <f t="shared" si="2"/>
        <v>138.30000000000001</v>
      </c>
      <c r="J17" s="41">
        <v>0</v>
      </c>
      <c r="K17" s="41">
        <v>138.30000000000001</v>
      </c>
      <c r="L17" s="41">
        <v>0</v>
      </c>
      <c r="M17" s="41">
        <f t="shared" ref="M17" si="7">N17+O17+P17</f>
        <v>138.30000000000001</v>
      </c>
      <c r="N17" s="41">
        <v>0</v>
      </c>
      <c r="O17" s="41">
        <f t="shared" si="4"/>
        <v>138.30000000000001</v>
      </c>
      <c r="P17" s="41">
        <v>0</v>
      </c>
      <c r="Q17" s="27">
        <f t="shared" si="5"/>
        <v>1</v>
      </c>
      <c r="R17" s="27">
        <f t="shared" si="6"/>
        <v>1</v>
      </c>
    </row>
    <row r="18" spans="1:18" ht="45.75" customHeight="1" x14ac:dyDescent="0.25">
      <c r="A18" s="60">
        <v>2</v>
      </c>
      <c r="B18" s="71" t="s">
        <v>226</v>
      </c>
      <c r="C18" s="71"/>
      <c r="D18" s="71"/>
      <c r="E18" s="39">
        <f t="shared" ref="E18:G18" si="8">E19+E21</f>
        <v>61664.999999999993</v>
      </c>
      <c r="F18" s="39">
        <f t="shared" si="8"/>
        <v>0</v>
      </c>
      <c r="G18" s="39">
        <f t="shared" si="8"/>
        <v>61664.999999999993</v>
      </c>
      <c r="H18" s="39">
        <f>H19+H21</f>
        <v>0</v>
      </c>
      <c r="I18" s="39">
        <f t="shared" ref="I18:P18" si="9">I19+I21</f>
        <v>60433.9</v>
      </c>
      <c r="J18" s="39">
        <f t="shared" ref="J18" si="10">J19+J21</f>
        <v>0</v>
      </c>
      <c r="K18" s="39">
        <f t="shared" ref="K18" si="11">K19+K21</f>
        <v>60433.9</v>
      </c>
      <c r="L18" s="39">
        <f t="shared" ref="L18" si="12">L19+L21</f>
        <v>0</v>
      </c>
      <c r="M18" s="39">
        <f t="shared" si="9"/>
        <v>60433.9</v>
      </c>
      <c r="N18" s="39">
        <f t="shared" si="9"/>
        <v>0</v>
      </c>
      <c r="O18" s="40">
        <f t="shared" ref="O18:O26" si="13">K18</f>
        <v>60433.9</v>
      </c>
      <c r="P18" s="39">
        <f t="shared" si="9"/>
        <v>0</v>
      </c>
      <c r="Q18" s="28">
        <f t="shared" si="5"/>
        <v>0.98003567663990931</v>
      </c>
      <c r="R18" s="28">
        <f t="shared" si="6"/>
        <v>0.98003567663990931</v>
      </c>
    </row>
    <row r="19" spans="1:18" ht="53.25" customHeight="1" x14ac:dyDescent="0.25">
      <c r="A19" s="59" t="s">
        <v>229</v>
      </c>
      <c r="B19" s="74" t="s">
        <v>40</v>
      </c>
      <c r="C19" s="74"/>
      <c r="D19" s="74"/>
      <c r="E19" s="39">
        <f>E20</f>
        <v>13101.6</v>
      </c>
      <c r="F19" s="39">
        <f t="shared" ref="F19:H19" si="14">F20</f>
        <v>0</v>
      </c>
      <c r="G19" s="39">
        <f t="shared" si="14"/>
        <v>13101.6</v>
      </c>
      <c r="H19" s="39">
        <f t="shared" si="14"/>
        <v>0</v>
      </c>
      <c r="I19" s="39">
        <f t="shared" ref="I19" si="15">I20</f>
        <v>11870.5</v>
      </c>
      <c r="J19" s="39">
        <f t="shared" ref="J19" si="16">J20</f>
        <v>0</v>
      </c>
      <c r="K19" s="39">
        <f>K20</f>
        <v>11870.5</v>
      </c>
      <c r="L19" s="39">
        <f t="shared" ref="L19" si="17">L20</f>
        <v>0</v>
      </c>
      <c r="M19" s="39">
        <f t="shared" ref="M19" si="18">M20</f>
        <v>11870.5</v>
      </c>
      <c r="N19" s="39">
        <f t="shared" ref="N19" si="19">N20</f>
        <v>0</v>
      </c>
      <c r="O19" s="40">
        <f t="shared" si="13"/>
        <v>11870.5</v>
      </c>
      <c r="P19" s="39">
        <f t="shared" ref="P19" si="20">P20</f>
        <v>0</v>
      </c>
      <c r="Q19" s="28">
        <f t="shared" si="5"/>
        <v>0.906034377480613</v>
      </c>
      <c r="R19" s="28">
        <f t="shared" si="6"/>
        <v>0.906034377480613</v>
      </c>
    </row>
    <row r="20" spans="1:18" ht="31.5" x14ac:dyDescent="0.25">
      <c r="A20" s="59" t="s">
        <v>230</v>
      </c>
      <c r="B20" s="29" t="s">
        <v>36</v>
      </c>
      <c r="C20" s="26" t="s">
        <v>10</v>
      </c>
      <c r="D20" s="26" t="s">
        <v>9</v>
      </c>
      <c r="E20" s="41">
        <f>F20+G20+H20</f>
        <v>13101.6</v>
      </c>
      <c r="F20" s="41">
        <v>0</v>
      </c>
      <c r="G20" s="51">
        <f>13770.9-669.3</f>
        <v>13101.6</v>
      </c>
      <c r="H20" s="43">
        <v>0</v>
      </c>
      <c r="I20" s="41">
        <f>J20+K20+L20</f>
        <v>11870.5</v>
      </c>
      <c r="J20" s="41">
        <v>0</v>
      </c>
      <c r="K20" s="41">
        <v>11870.5</v>
      </c>
      <c r="L20" s="41">
        <v>0</v>
      </c>
      <c r="M20" s="41">
        <f>N20+O20+P20</f>
        <v>11870.5</v>
      </c>
      <c r="N20" s="41">
        <f t="shared" ref="N20" si="21">J20</f>
        <v>0</v>
      </c>
      <c r="O20" s="41">
        <f t="shared" si="13"/>
        <v>11870.5</v>
      </c>
      <c r="P20" s="41">
        <f t="shared" ref="P20" si="22">L20</f>
        <v>0</v>
      </c>
      <c r="Q20" s="27">
        <f t="shared" si="5"/>
        <v>0.906034377480613</v>
      </c>
      <c r="R20" s="27">
        <f t="shared" si="6"/>
        <v>0.906034377480613</v>
      </c>
    </row>
    <row r="21" spans="1:18" ht="44.25" customHeight="1" x14ac:dyDescent="0.25">
      <c r="A21" s="59" t="s">
        <v>231</v>
      </c>
      <c r="B21" s="74" t="s">
        <v>41</v>
      </c>
      <c r="C21" s="74"/>
      <c r="D21" s="74"/>
      <c r="E21" s="40">
        <f>E22</f>
        <v>48563.399999999994</v>
      </c>
      <c r="F21" s="40">
        <f t="shared" ref="F21:H21" si="23">F22</f>
        <v>0</v>
      </c>
      <c r="G21" s="40">
        <f t="shared" si="23"/>
        <v>48563.399999999994</v>
      </c>
      <c r="H21" s="40">
        <f t="shared" si="23"/>
        <v>0</v>
      </c>
      <c r="I21" s="40">
        <f t="shared" ref="I21" si="24">I22</f>
        <v>48563.4</v>
      </c>
      <c r="J21" s="40">
        <f t="shared" ref="J21" si="25">J22</f>
        <v>0</v>
      </c>
      <c r="K21" s="40">
        <f t="shared" ref="K21" si="26">K22</f>
        <v>48563.4</v>
      </c>
      <c r="L21" s="40">
        <f t="shared" ref="L21" si="27">L22</f>
        <v>0</v>
      </c>
      <c r="M21" s="40">
        <f t="shared" ref="M21:P21" si="28">M22</f>
        <v>48563.4</v>
      </c>
      <c r="N21" s="40">
        <f t="shared" ref="N21" si="29">N22</f>
        <v>0</v>
      </c>
      <c r="O21" s="40">
        <f t="shared" si="13"/>
        <v>48563.4</v>
      </c>
      <c r="P21" s="40">
        <f t="shared" si="28"/>
        <v>0</v>
      </c>
      <c r="Q21" s="28">
        <f t="shared" si="5"/>
        <v>1.0000000000000002</v>
      </c>
      <c r="R21" s="28">
        <f t="shared" si="6"/>
        <v>1.0000000000000002</v>
      </c>
    </row>
    <row r="22" spans="1:18" ht="94.5" x14ac:dyDescent="0.25">
      <c r="A22" s="59" t="s">
        <v>232</v>
      </c>
      <c r="B22" s="29" t="s">
        <v>42</v>
      </c>
      <c r="C22" s="26" t="s">
        <v>10</v>
      </c>
      <c r="D22" s="26" t="s">
        <v>43</v>
      </c>
      <c r="E22" s="41">
        <f>G22</f>
        <v>48563.399999999994</v>
      </c>
      <c r="F22" s="41">
        <v>0</v>
      </c>
      <c r="G22" s="51">
        <f>63115.6-14552.2</f>
        <v>48563.399999999994</v>
      </c>
      <c r="H22" s="43">
        <v>0</v>
      </c>
      <c r="I22" s="41">
        <f>K22</f>
        <v>48563.4</v>
      </c>
      <c r="J22" s="41">
        <v>0</v>
      </c>
      <c r="K22" s="41">
        <v>48563.4</v>
      </c>
      <c r="L22" s="41">
        <v>0</v>
      </c>
      <c r="M22" s="41">
        <f>O22</f>
        <v>48563.4</v>
      </c>
      <c r="N22" s="41">
        <v>0</v>
      </c>
      <c r="O22" s="41">
        <f t="shared" si="13"/>
        <v>48563.4</v>
      </c>
      <c r="P22" s="41">
        <v>0</v>
      </c>
      <c r="Q22" s="27">
        <f t="shared" si="5"/>
        <v>1.0000000000000002</v>
      </c>
      <c r="R22" s="27">
        <f t="shared" si="6"/>
        <v>1.0000000000000002</v>
      </c>
    </row>
    <row r="23" spans="1:18" ht="64.5" customHeight="1" x14ac:dyDescent="0.25">
      <c r="A23" s="60">
        <v>3</v>
      </c>
      <c r="B23" s="71" t="s">
        <v>37</v>
      </c>
      <c r="C23" s="71"/>
      <c r="D23" s="71"/>
      <c r="E23" s="39">
        <f t="shared" ref="E23:N23" si="30">E24+E38+E42</f>
        <v>59060.699999999983</v>
      </c>
      <c r="F23" s="39">
        <f t="shared" si="30"/>
        <v>38599</v>
      </c>
      <c r="G23" s="39">
        <f t="shared" si="30"/>
        <v>20461.7</v>
      </c>
      <c r="H23" s="39">
        <f t="shared" si="30"/>
        <v>0</v>
      </c>
      <c r="I23" s="39">
        <f t="shared" si="30"/>
        <v>26800.820000000003</v>
      </c>
      <c r="J23" s="39">
        <f t="shared" si="30"/>
        <v>16690.900000000001</v>
      </c>
      <c r="K23" s="39">
        <f t="shared" si="30"/>
        <v>10109.920000000002</v>
      </c>
      <c r="L23" s="39">
        <f t="shared" si="30"/>
        <v>0</v>
      </c>
      <c r="M23" s="39">
        <f t="shared" si="30"/>
        <v>26800.820000000003</v>
      </c>
      <c r="N23" s="39">
        <f t="shared" si="30"/>
        <v>16690.900000000001</v>
      </c>
      <c r="O23" s="40">
        <f t="shared" si="13"/>
        <v>10109.920000000002</v>
      </c>
      <c r="P23" s="39">
        <f>P24+P38+P42</f>
        <v>0</v>
      </c>
      <c r="Q23" s="28">
        <f t="shared" si="5"/>
        <v>0.45378432697208132</v>
      </c>
      <c r="R23" s="28">
        <f t="shared" si="6"/>
        <v>0.45378432697208132</v>
      </c>
    </row>
    <row r="24" spans="1:18" ht="55.5" customHeight="1" x14ac:dyDescent="0.25">
      <c r="A24" s="59" t="s">
        <v>60</v>
      </c>
      <c r="B24" s="74" t="s">
        <v>44</v>
      </c>
      <c r="C24" s="74"/>
      <c r="D24" s="74"/>
      <c r="E24" s="39">
        <f t="shared" ref="E24:N24" si="31">SUM(E25:E37)</f>
        <v>56940.299999999988</v>
      </c>
      <c r="F24" s="39">
        <f t="shared" si="31"/>
        <v>38010</v>
      </c>
      <c r="G24" s="39">
        <f t="shared" si="31"/>
        <v>18930.3</v>
      </c>
      <c r="H24" s="39">
        <f t="shared" si="31"/>
        <v>0</v>
      </c>
      <c r="I24" s="39">
        <f t="shared" si="31"/>
        <v>24680.500000000004</v>
      </c>
      <c r="J24" s="39">
        <f t="shared" si="31"/>
        <v>16101.900000000001</v>
      </c>
      <c r="K24" s="39">
        <f t="shared" si="31"/>
        <v>8578.6</v>
      </c>
      <c r="L24" s="39">
        <f t="shared" si="31"/>
        <v>0</v>
      </c>
      <c r="M24" s="39">
        <f t="shared" si="31"/>
        <v>24680.500000000004</v>
      </c>
      <c r="N24" s="39">
        <f t="shared" si="31"/>
        <v>16101.900000000001</v>
      </c>
      <c r="O24" s="40">
        <f t="shared" si="13"/>
        <v>8578.6</v>
      </c>
      <c r="P24" s="39">
        <f>SUM(P25:P37)</f>
        <v>0</v>
      </c>
      <c r="Q24" s="28">
        <f t="shared" si="5"/>
        <v>0.43344520489003391</v>
      </c>
      <c r="R24" s="28">
        <f t="shared" si="6"/>
        <v>0.43344520489003391</v>
      </c>
    </row>
    <row r="25" spans="1:18" ht="52.5" customHeight="1" x14ac:dyDescent="0.25">
      <c r="A25" s="59" t="s">
        <v>61</v>
      </c>
      <c r="B25" s="32" t="s">
        <v>88</v>
      </c>
      <c r="C25" s="26" t="s">
        <v>10</v>
      </c>
      <c r="D25" s="26" t="s">
        <v>1</v>
      </c>
      <c r="E25" s="41">
        <f t="shared" ref="E25:E36" si="32">F25+G25+H25</f>
        <v>6674.7999999999993</v>
      </c>
      <c r="F25" s="51">
        <f>5344.7-281.3</f>
        <v>5063.3999999999996</v>
      </c>
      <c r="G25" s="51">
        <f>3375.6-3094.3+652.2-15+1345.1-652.2</f>
        <v>1611.3999999999994</v>
      </c>
      <c r="H25" s="42">
        <v>0</v>
      </c>
      <c r="I25" s="41">
        <f t="shared" ref="I25:I35" si="33">J25+K25+L25</f>
        <v>0</v>
      </c>
      <c r="J25" s="41">
        <v>0</v>
      </c>
      <c r="K25" s="41">
        <v>0</v>
      </c>
      <c r="L25" s="41">
        <v>0</v>
      </c>
      <c r="M25" s="41">
        <f t="shared" ref="M25:M35" si="34">N25+O25+P25</f>
        <v>0</v>
      </c>
      <c r="N25" s="41">
        <v>0</v>
      </c>
      <c r="O25" s="41">
        <f t="shared" si="13"/>
        <v>0</v>
      </c>
      <c r="P25" s="41">
        <v>0</v>
      </c>
      <c r="Q25" s="27">
        <f t="shared" si="5"/>
        <v>0</v>
      </c>
      <c r="R25" s="27">
        <f t="shared" si="6"/>
        <v>0</v>
      </c>
    </row>
    <row r="26" spans="1:18" ht="47.25" customHeight="1" x14ac:dyDescent="0.25">
      <c r="A26" s="59" t="s">
        <v>233</v>
      </c>
      <c r="B26" s="32" t="s">
        <v>89</v>
      </c>
      <c r="C26" s="26" t="s">
        <v>10</v>
      </c>
      <c r="D26" s="26" t="s">
        <v>1</v>
      </c>
      <c r="E26" s="41">
        <f t="shared" si="32"/>
        <v>3797.3</v>
      </c>
      <c r="F26" s="51">
        <f>2392.1+0.1</f>
        <v>2392.1999999999998</v>
      </c>
      <c r="G26" s="51">
        <f>1787.1-1661.2+998.1-0.1+281.2</f>
        <v>1405.1000000000001</v>
      </c>
      <c r="H26" s="42">
        <v>0</v>
      </c>
      <c r="I26" s="41">
        <f t="shared" si="33"/>
        <v>3590.1</v>
      </c>
      <c r="J26" s="41">
        <v>2294.5</v>
      </c>
      <c r="K26" s="41">
        <f>389.1+730+176.5</f>
        <v>1295.5999999999999</v>
      </c>
      <c r="L26" s="41">
        <v>0</v>
      </c>
      <c r="M26" s="41">
        <f t="shared" si="34"/>
        <v>3590.1</v>
      </c>
      <c r="N26" s="41">
        <f>J26</f>
        <v>2294.5</v>
      </c>
      <c r="O26" s="41">
        <f t="shared" si="13"/>
        <v>1295.5999999999999</v>
      </c>
      <c r="P26" s="41">
        <v>0</v>
      </c>
      <c r="Q26" s="27">
        <f t="shared" si="5"/>
        <v>0.94543491428119975</v>
      </c>
      <c r="R26" s="27">
        <f t="shared" si="6"/>
        <v>0.94543491428119975</v>
      </c>
    </row>
    <row r="27" spans="1:18" ht="54.75" customHeight="1" x14ac:dyDescent="0.25">
      <c r="A27" s="59" t="s">
        <v>234</v>
      </c>
      <c r="B27" s="32" t="s">
        <v>90</v>
      </c>
      <c r="C27" s="26" t="s">
        <v>10</v>
      </c>
      <c r="D27" s="26" t="s">
        <v>1</v>
      </c>
      <c r="E27" s="41">
        <f t="shared" si="32"/>
        <v>6674.7999999999993</v>
      </c>
      <c r="F27" s="51">
        <v>5344.7</v>
      </c>
      <c r="G27" s="51">
        <f>281.3+1048.8</f>
        <v>1330.1</v>
      </c>
      <c r="H27" s="42">
        <v>0</v>
      </c>
      <c r="I27" s="41">
        <f t="shared" si="33"/>
        <v>0</v>
      </c>
      <c r="J27" s="41">
        <v>0</v>
      </c>
      <c r="K27" s="41">
        <v>0</v>
      </c>
      <c r="L27" s="41">
        <v>0</v>
      </c>
      <c r="M27" s="41">
        <f t="shared" si="34"/>
        <v>0</v>
      </c>
      <c r="N27" s="41">
        <v>0</v>
      </c>
      <c r="O27" s="41">
        <f t="shared" ref="O27:O64" si="35">K27</f>
        <v>0</v>
      </c>
      <c r="P27" s="41">
        <v>0</v>
      </c>
      <c r="Q27" s="27">
        <f t="shared" si="5"/>
        <v>0</v>
      </c>
      <c r="R27" s="27">
        <f t="shared" si="6"/>
        <v>0</v>
      </c>
    </row>
    <row r="28" spans="1:18" ht="50.25" customHeight="1" x14ac:dyDescent="0.25">
      <c r="A28" s="59" t="s">
        <v>235</v>
      </c>
      <c r="B28" s="32" t="s">
        <v>92</v>
      </c>
      <c r="C28" s="26" t="s">
        <v>10</v>
      </c>
      <c r="D28" s="26" t="s">
        <v>1</v>
      </c>
      <c r="E28" s="41">
        <f t="shared" si="32"/>
        <v>4613.8999999999987</v>
      </c>
      <c r="F28" s="51">
        <v>4383.2</v>
      </c>
      <c r="G28" s="51">
        <f>507.9+4613.9+230.7-5121.8</f>
        <v>230.69999999999891</v>
      </c>
      <c r="H28" s="42">
        <v>0</v>
      </c>
      <c r="I28" s="41">
        <f t="shared" si="33"/>
        <v>0</v>
      </c>
      <c r="J28" s="41">
        <v>0</v>
      </c>
      <c r="K28" s="41">
        <v>0</v>
      </c>
      <c r="L28" s="41">
        <v>0</v>
      </c>
      <c r="M28" s="41">
        <f t="shared" si="34"/>
        <v>0</v>
      </c>
      <c r="N28" s="41">
        <v>0</v>
      </c>
      <c r="O28" s="41">
        <f t="shared" si="35"/>
        <v>0</v>
      </c>
      <c r="P28" s="41">
        <v>0</v>
      </c>
      <c r="Q28" s="27">
        <f t="shared" si="5"/>
        <v>0</v>
      </c>
      <c r="R28" s="27">
        <f t="shared" si="6"/>
        <v>0</v>
      </c>
    </row>
    <row r="29" spans="1:18" ht="50.25" customHeight="1" x14ac:dyDescent="0.25">
      <c r="A29" s="59" t="s">
        <v>236</v>
      </c>
      <c r="B29" s="32" t="s">
        <v>93</v>
      </c>
      <c r="C29" s="26" t="s">
        <v>10</v>
      </c>
      <c r="D29" s="26" t="s">
        <v>1</v>
      </c>
      <c r="E29" s="41">
        <f t="shared" si="32"/>
        <v>6913.5</v>
      </c>
      <c r="F29" s="51">
        <f>5344.7-4016.1</f>
        <v>1328.6</v>
      </c>
      <c r="G29" s="51">
        <f>281.3+1287.5+4016.1</f>
        <v>5584.9</v>
      </c>
      <c r="H29" s="42">
        <v>0</v>
      </c>
      <c r="I29" s="41">
        <f t="shared" si="33"/>
        <v>0</v>
      </c>
      <c r="J29" s="41">
        <v>0</v>
      </c>
      <c r="K29" s="41">
        <v>0</v>
      </c>
      <c r="L29" s="41">
        <v>0</v>
      </c>
      <c r="M29" s="41">
        <f t="shared" si="34"/>
        <v>0</v>
      </c>
      <c r="N29" s="41">
        <v>0</v>
      </c>
      <c r="O29" s="41">
        <f t="shared" si="35"/>
        <v>0</v>
      </c>
      <c r="P29" s="41">
        <v>0</v>
      </c>
      <c r="Q29" s="27">
        <f t="shared" si="5"/>
        <v>0</v>
      </c>
      <c r="R29" s="27">
        <f t="shared" si="6"/>
        <v>0</v>
      </c>
    </row>
    <row r="30" spans="1:18" ht="48" customHeight="1" x14ac:dyDescent="0.25">
      <c r="A30" s="59" t="s">
        <v>237</v>
      </c>
      <c r="B30" s="32" t="s">
        <v>94</v>
      </c>
      <c r="C30" s="26" t="s">
        <v>10</v>
      </c>
      <c r="D30" s="26" t="s">
        <v>1</v>
      </c>
      <c r="E30" s="41">
        <f t="shared" si="32"/>
        <v>6741.7</v>
      </c>
      <c r="F30" s="51">
        <v>5344.7</v>
      </c>
      <c r="G30" s="51">
        <f>1157.4+281.3+1115.7-1157.4</f>
        <v>1397</v>
      </c>
      <c r="H30" s="42">
        <v>0</v>
      </c>
      <c r="I30" s="41">
        <f t="shared" si="33"/>
        <v>0</v>
      </c>
      <c r="J30" s="41">
        <v>0</v>
      </c>
      <c r="K30" s="41">
        <v>0</v>
      </c>
      <c r="L30" s="41">
        <v>0</v>
      </c>
      <c r="M30" s="41">
        <f t="shared" si="34"/>
        <v>0</v>
      </c>
      <c r="N30" s="41">
        <v>0</v>
      </c>
      <c r="O30" s="41">
        <f t="shared" si="35"/>
        <v>0</v>
      </c>
      <c r="P30" s="41">
        <v>0</v>
      </c>
      <c r="Q30" s="27">
        <f t="shared" si="5"/>
        <v>0</v>
      </c>
      <c r="R30" s="27">
        <f t="shared" si="6"/>
        <v>0</v>
      </c>
    </row>
    <row r="31" spans="1:18" ht="66" customHeight="1" x14ac:dyDescent="0.25">
      <c r="A31" s="59" t="s">
        <v>238</v>
      </c>
      <c r="B31" s="32" t="s">
        <v>95</v>
      </c>
      <c r="C31" s="26" t="s">
        <v>10</v>
      </c>
      <c r="D31" s="26" t="s">
        <v>115</v>
      </c>
      <c r="E31" s="41">
        <f t="shared" si="32"/>
        <v>641.20000000000005</v>
      </c>
      <c r="F31" s="51">
        <v>0</v>
      </c>
      <c r="G31" s="51">
        <f>541.2+100</f>
        <v>641.20000000000005</v>
      </c>
      <c r="H31" s="42">
        <v>0</v>
      </c>
      <c r="I31" s="41">
        <f t="shared" si="33"/>
        <v>641.20000000000005</v>
      </c>
      <c r="J31" s="41">
        <v>0</v>
      </c>
      <c r="K31" s="41">
        <v>641.20000000000005</v>
      </c>
      <c r="L31" s="41">
        <v>0</v>
      </c>
      <c r="M31" s="41">
        <f t="shared" si="34"/>
        <v>641.20000000000005</v>
      </c>
      <c r="N31" s="41">
        <v>0</v>
      </c>
      <c r="O31" s="41">
        <f t="shared" si="35"/>
        <v>641.20000000000005</v>
      </c>
      <c r="P31" s="41">
        <v>0</v>
      </c>
      <c r="Q31" s="27">
        <f t="shared" si="5"/>
        <v>1</v>
      </c>
      <c r="R31" s="27">
        <f t="shared" si="6"/>
        <v>1</v>
      </c>
    </row>
    <row r="32" spans="1:18" ht="55.5" customHeight="1" x14ac:dyDescent="0.25">
      <c r="A32" s="59" t="s">
        <v>239</v>
      </c>
      <c r="B32" s="32" t="s">
        <v>96</v>
      </c>
      <c r="C32" s="26" t="s">
        <v>10</v>
      </c>
      <c r="D32" s="26" t="s">
        <v>1</v>
      </c>
      <c r="E32" s="41">
        <f t="shared" si="32"/>
        <v>6681.7</v>
      </c>
      <c r="F32" s="51">
        <v>5899.7</v>
      </c>
      <c r="G32" s="51">
        <f>471.5+6210.2+310.5-6210.2</f>
        <v>782</v>
      </c>
      <c r="H32" s="42">
        <v>0</v>
      </c>
      <c r="I32" s="41">
        <f t="shared" ref="I32" si="36">J32+K32+L32</f>
        <v>6515.2000000000007</v>
      </c>
      <c r="J32" s="41">
        <v>5778.6</v>
      </c>
      <c r="K32" s="41">
        <f>304.1+350+82.5</f>
        <v>736.6</v>
      </c>
      <c r="L32" s="41">
        <v>0</v>
      </c>
      <c r="M32" s="41">
        <f t="shared" ref="M32" si="37">N32+O32+P32</f>
        <v>6515.2000000000007</v>
      </c>
      <c r="N32" s="41">
        <f>J32</f>
        <v>5778.6</v>
      </c>
      <c r="O32" s="41">
        <f t="shared" si="35"/>
        <v>736.6</v>
      </c>
      <c r="P32" s="41">
        <v>0</v>
      </c>
      <c r="Q32" s="27">
        <f t="shared" si="5"/>
        <v>0.97508119191223808</v>
      </c>
      <c r="R32" s="27">
        <f t="shared" si="6"/>
        <v>0.97508119191223808</v>
      </c>
    </row>
    <row r="33" spans="1:18" ht="53.25" customHeight="1" x14ac:dyDescent="0.25">
      <c r="A33" s="59" t="s">
        <v>240</v>
      </c>
      <c r="B33" s="32" t="s">
        <v>97</v>
      </c>
      <c r="C33" s="26" t="s">
        <v>10</v>
      </c>
      <c r="D33" s="26" t="s">
        <v>1</v>
      </c>
      <c r="E33" s="41">
        <f t="shared" si="32"/>
        <v>4551.6000000000004</v>
      </c>
      <c r="F33" s="51">
        <f>3830.8+0.1</f>
        <v>3830.9</v>
      </c>
      <c r="G33" s="51">
        <f>2531.6-2329.9-0.1+519.1</f>
        <v>720.69999999999982</v>
      </c>
      <c r="H33" s="42">
        <v>0</v>
      </c>
      <c r="I33" s="41">
        <f t="shared" ref="I33" si="38">J33+K33+L33</f>
        <v>4424.4000000000005</v>
      </c>
      <c r="J33" s="41">
        <v>3725.3</v>
      </c>
      <c r="K33" s="41">
        <v>699.1</v>
      </c>
      <c r="L33" s="41">
        <v>0</v>
      </c>
      <c r="M33" s="41">
        <f t="shared" ref="M33" si="39">N33+O33+P33</f>
        <v>4424.4000000000005</v>
      </c>
      <c r="N33" s="41">
        <f>J33</f>
        <v>3725.3</v>
      </c>
      <c r="O33" s="41">
        <f t="shared" ref="O33" si="40">K33</f>
        <v>699.1</v>
      </c>
      <c r="P33" s="41">
        <v>0</v>
      </c>
      <c r="Q33" s="27">
        <f t="shared" si="5"/>
        <v>0.9720537832849987</v>
      </c>
      <c r="R33" s="27">
        <f t="shared" si="6"/>
        <v>0.9720537832849987</v>
      </c>
    </row>
    <row r="34" spans="1:18" ht="53.25" customHeight="1" x14ac:dyDescent="0.25">
      <c r="A34" s="59" t="s">
        <v>241</v>
      </c>
      <c r="B34" s="32" t="s">
        <v>118</v>
      </c>
      <c r="C34" s="26" t="s">
        <v>10</v>
      </c>
      <c r="D34" s="26" t="s">
        <v>1</v>
      </c>
      <c r="E34" s="41">
        <f t="shared" ref="E34" si="41">F34+G34+H34</f>
        <v>4655.4000000000005</v>
      </c>
      <c r="F34" s="51">
        <v>4422.6000000000004</v>
      </c>
      <c r="G34" s="51">
        <f>4655.4+232.8-4655.4</f>
        <v>232.80000000000018</v>
      </c>
      <c r="H34" s="42">
        <v>0</v>
      </c>
      <c r="I34" s="41">
        <f t="shared" ref="I34" si="42">J34+K34+L34</f>
        <v>4529.8999999999996</v>
      </c>
      <c r="J34" s="41">
        <v>4303.5</v>
      </c>
      <c r="K34" s="41">
        <v>226.4</v>
      </c>
      <c r="L34" s="41">
        <v>0</v>
      </c>
      <c r="M34" s="41">
        <f t="shared" ref="M34" si="43">N34+O34+P34</f>
        <v>4529.8999999999996</v>
      </c>
      <c r="N34" s="41">
        <f>J34</f>
        <v>4303.5</v>
      </c>
      <c r="O34" s="41">
        <f t="shared" ref="O34" si="44">K34</f>
        <v>226.4</v>
      </c>
      <c r="P34" s="41">
        <v>0</v>
      </c>
      <c r="Q34" s="27">
        <f t="shared" si="5"/>
        <v>0.97304205868453819</v>
      </c>
      <c r="R34" s="27">
        <f t="shared" si="6"/>
        <v>0.97304205868453819</v>
      </c>
    </row>
    <row r="35" spans="1:18" ht="73.5" customHeight="1" x14ac:dyDescent="0.25">
      <c r="A35" s="59" t="s">
        <v>242</v>
      </c>
      <c r="B35" s="33" t="s">
        <v>98</v>
      </c>
      <c r="C35" s="26" t="s">
        <v>10</v>
      </c>
      <c r="D35" s="26" t="s">
        <v>9</v>
      </c>
      <c r="E35" s="41">
        <f t="shared" si="32"/>
        <v>3900</v>
      </c>
      <c r="F35" s="44">
        <v>0</v>
      </c>
      <c r="G35" s="52">
        <v>3900</v>
      </c>
      <c r="H35" s="43">
        <v>0</v>
      </c>
      <c r="I35" s="41">
        <f t="shared" si="33"/>
        <v>3885.3</v>
      </c>
      <c r="J35" s="41">
        <v>0</v>
      </c>
      <c r="K35" s="41">
        <v>3885.3</v>
      </c>
      <c r="L35" s="41">
        <v>0</v>
      </c>
      <c r="M35" s="41">
        <f t="shared" si="34"/>
        <v>3885.3</v>
      </c>
      <c r="N35" s="41">
        <v>0</v>
      </c>
      <c r="O35" s="41">
        <f t="shared" si="35"/>
        <v>3885.3</v>
      </c>
      <c r="P35" s="41">
        <v>0</v>
      </c>
      <c r="Q35" s="27">
        <f t="shared" si="5"/>
        <v>0.99623076923076925</v>
      </c>
      <c r="R35" s="27">
        <f t="shared" si="6"/>
        <v>0.99623076923076925</v>
      </c>
    </row>
    <row r="36" spans="1:18" ht="97.5" customHeight="1" x14ac:dyDescent="0.25">
      <c r="A36" s="59" t="s">
        <v>243</v>
      </c>
      <c r="B36" s="33" t="s">
        <v>99</v>
      </c>
      <c r="C36" s="26" t="s">
        <v>10</v>
      </c>
      <c r="D36" s="26" t="s">
        <v>9</v>
      </c>
      <c r="E36" s="41">
        <f t="shared" si="32"/>
        <v>518</v>
      </c>
      <c r="F36" s="44">
        <v>0</v>
      </c>
      <c r="G36" s="52">
        <v>518</v>
      </c>
      <c r="H36" s="43">
        <v>0</v>
      </c>
      <c r="I36" s="41">
        <f t="shared" ref="I36" si="45">J36+K36+L36</f>
        <v>518</v>
      </c>
      <c r="J36" s="41">
        <v>0</v>
      </c>
      <c r="K36" s="41">
        <v>518</v>
      </c>
      <c r="L36" s="41">
        <v>0</v>
      </c>
      <c r="M36" s="41">
        <f t="shared" ref="M36" si="46">N36+O36+P36</f>
        <v>518</v>
      </c>
      <c r="N36" s="41">
        <v>0</v>
      </c>
      <c r="O36" s="41">
        <f t="shared" si="35"/>
        <v>518</v>
      </c>
      <c r="P36" s="41">
        <v>0</v>
      </c>
      <c r="Q36" s="27">
        <f t="shared" si="5"/>
        <v>1</v>
      </c>
      <c r="R36" s="27">
        <f t="shared" si="6"/>
        <v>1</v>
      </c>
    </row>
    <row r="37" spans="1:18" ht="97.5" customHeight="1" x14ac:dyDescent="0.25">
      <c r="A37" s="59" t="s">
        <v>244</v>
      </c>
      <c r="B37" s="33" t="s">
        <v>116</v>
      </c>
      <c r="C37" s="34" t="s">
        <v>10</v>
      </c>
      <c r="D37" s="34" t="s">
        <v>1</v>
      </c>
      <c r="E37" s="41">
        <f t="shared" ref="E37" si="47">F37+G37+H37</f>
        <v>576.4</v>
      </c>
      <c r="F37" s="44">
        <v>0</v>
      </c>
      <c r="G37" s="52">
        <v>576.4</v>
      </c>
      <c r="H37" s="43">
        <v>0</v>
      </c>
      <c r="I37" s="41">
        <f t="shared" ref="I37" si="48">J37+K37+L37</f>
        <v>576.4</v>
      </c>
      <c r="J37" s="41">
        <v>0</v>
      </c>
      <c r="K37" s="52">
        <v>576.4</v>
      </c>
      <c r="L37" s="41">
        <v>0</v>
      </c>
      <c r="M37" s="41">
        <f t="shared" ref="M37" si="49">N37+O37+P37</f>
        <v>576.4</v>
      </c>
      <c r="N37" s="41">
        <v>0</v>
      </c>
      <c r="O37" s="41">
        <f t="shared" si="35"/>
        <v>576.4</v>
      </c>
      <c r="P37" s="41">
        <v>0</v>
      </c>
      <c r="Q37" s="27">
        <f t="shared" si="5"/>
        <v>1</v>
      </c>
      <c r="R37" s="27">
        <f t="shared" si="6"/>
        <v>1</v>
      </c>
    </row>
    <row r="38" spans="1:18" ht="65.25" customHeight="1" x14ac:dyDescent="0.25">
      <c r="A38" s="59" t="s">
        <v>62</v>
      </c>
      <c r="B38" s="74" t="s">
        <v>45</v>
      </c>
      <c r="C38" s="74"/>
      <c r="D38" s="74"/>
      <c r="E38" s="40">
        <f>SUM(E39:E41)</f>
        <v>1347.2</v>
      </c>
      <c r="F38" s="40">
        <f t="shared" ref="F38:O38" si="50">SUM(F39:F41)</f>
        <v>0</v>
      </c>
      <c r="G38" s="40">
        <f t="shared" si="50"/>
        <v>1347.2</v>
      </c>
      <c r="H38" s="40">
        <f t="shared" si="50"/>
        <v>0</v>
      </c>
      <c r="I38" s="40">
        <f t="shared" si="50"/>
        <v>1347.1200000000001</v>
      </c>
      <c r="J38" s="40">
        <f t="shared" si="50"/>
        <v>0</v>
      </c>
      <c r="K38" s="40">
        <f t="shared" si="50"/>
        <v>1347.1200000000001</v>
      </c>
      <c r="L38" s="40">
        <f t="shared" si="50"/>
        <v>0</v>
      </c>
      <c r="M38" s="40">
        <f t="shared" si="50"/>
        <v>1347.1200000000001</v>
      </c>
      <c r="N38" s="40">
        <f t="shared" si="50"/>
        <v>0</v>
      </c>
      <c r="O38" s="40">
        <f t="shared" si="50"/>
        <v>1347.1200000000001</v>
      </c>
      <c r="P38" s="40">
        <f t="shared" ref="P38" si="51">SUM(P39:P40)</f>
        <v>0</v>
      </c>
      <c r="Q38" s="28">
        <f t="shared" si="5"/>
        <v>0.99994061757719721</v>
      </c>
      <c r="R38" s="28">
        <f t="shared" si="6"/>
        <v>0.99994061757719721</v>
      </c>
    </row>
    <row r="39" spans="1:18" ht="51" customHeight="1" x14ac:dyDescent="0.25">
      <c r="A39" s="59" t="s">
        <v>63</v>
      </c>
      <c r="B39" s="32" t="s">
        <v>175</v>
      </c>
      <c r="C39" s="26" t="s">
        <v>10</v>
      </c>
      <c r="D39" s="26" t="s">
        <v>9</v>
      </c>
      <c r="E39" s="41">
        <f>F39+G39+H39</f>
        <v>498.8</v>
      </c>
      <c r="F39" s="41">
        <v>0</v>
      </c>
      <c r="G39" s="51">
        <v>498.8</v>
      </c>
      <c r="H39" s="41">
        <v>0</v>
      </c>
      <c r="I39" s="41">
        <f>J39+K39+L39</f>
        <v>498.8</v>
      </c>
      <c r="J39" s="41">
        <v>0</v>
      </c>
      <c r="K39" s="41">
        <v>498.8</v>
      </c>
      <c r="L39" s="41">
        <v>0</v>
      </c>
      <c r="M39" s="41">
        <f>N39+O39+P39</f>
        <v>498.8</v>
      </c>
      <c r="N39" s="41">
        <v>0</v>
      </c>
      <c r="O39" s="41">
        <f t="shared" si="35"/>
        <v>498.8</v>
      </c>
      <c r="P39" s="41">
        <v>0</v>
      </c>
      <c r="Q39" s="27">
        <f t="shared" si="5"/>
        <v>1</v>
      </c>
      <c r="R39" s="27">
        <f t="shared" si="6"/>
        <v>1</v>
      </c>
    </row>
    <row r="40" spans="1:18" ht="50.25" customHeight="1" x14ac:dyDescent="0.25">
      <c r="A40" s="59" t="s">
        <v>245</v>
      </c>
      <c r="B40" s="32" t="s">
        <v>107</v>
      </c>
      <c r="C40" s="26" t="s">
        <v>10</v>
      </c>
      <c r="D40" s="26" t="s">
        <v>9</v>
      </c>
      <c r="E40" s="41">
        <f>G40</f>
        <v>517.4</v>
      </c>
      <c r="F40" s="41">
        <v>0</v>
      </c>
      <c r="G40" s="51">
        <v>517.4</v>
      </c>
      <c r="H40" s="41">
        <v>0</v>
      </c>
      <c r="I40" s="41">
        <f>J40+K40+L40</f>
        <v>517.32000000000005</v>
      </c>
      <c r="J40" s="41">
        <v>0</v>
      </c>
      <c r="K40" s="41">
        <v>517.32000000000005</v>
      </c>
      <c r="L40" s="41">
        <v>0</v>
      </c>
      <c r="M40" s="41">
        <f>N40+O40+P40</f>
        <v>517.32000000000005</v>
      </c>
      <c r="N40" s="41">
        <v>0</v>
      </c>
      <c r="O40" s="41">
        <f t="shared" si="35"/>
        <v>517.32000000000005</v>
      </c>
      <c r="P40" s="41">
        <v>0</v>
      </c>
      <c r="Q40" s="27">
        <f t="shared" si="5"/>
        <v>0.99984538074990348</v>
      </c>
      <c r="R40" s="27">
        <f t="shared" si="6"/>
        <v>0.99984538074990348</v>
      </c>
    </row>
    <row r="41" spans="1:18" ht="57.75" customHeight="1" x14ac:dyDescent="0.25">
      <c r="A41" s="59" t="s">
        <v>246</v>
      </c>
      <c r="B41" s="32" t="s">
        <v>174</v>
      </c>
      <c r="C41" s="26" t="s">
        <v>10</v>
      </c>
      <c r="D41" s="26" t="s">
        <v>9</v>
      </c>
      <c r="E41" s="41">
        <f>G41</f>
        <v>331</v>
      </c>
      <c r="F41" s="41">
        <v>0</v>
      </c>
      <c r="G41" s="51">
        <v>331</v>
      </c>
      <c r="H41" s="41">
        <v>0</v>
      </c>
      <c r="I41" s="41">
        <f>J41+K41+L41</f>
        <v>331</v>
      </c>
      <c r="J41" s="41">
        <v>0</v>
      </c>
      <c r="K41" s="41">
        <v>331</v>
      </c>
      <c r="L41" s="41">
        <v>0</v>
      </c>
      <c r="M41" s="41">
        <f>N41+O41+P41</f>
        <v>331</v>
      </c>
      <c r="N41" s="41">
        <v>0</v>
      </c>
      <c r="O41" s="41">
        <f t="shared" ref="O41" si="52">K41</f>
        <v>331</v>
      </c>
      <c r="P41" s="41">
        <v>0</v>
      </c>
      <c r="Q41" s="27">
        <f t="shared" si="5"/>
        <v>1</v>
      </c>
      <c r="R41" s="27">
        <f t="shared" si="6"/>
        <v>1</v>
      </c>
    </row>
    <row r="42" spans="1:18" ht="44.25" customHeight="1" x14ac:dyDescent="0.25">
      <c r="A42" s="59" t="s">
        <v>247</v>
      </c>
      <c r="B42" s="74" t="s">
        <v>119</v>
      </c>
      <c r="C42" s="74"/>
      <c r="D42" s="74"/>
      <c r="E42" s="39">
        <f>E43</f>
        <v>773.2</v>
      </c>
      <c r="F42" s="39">
        <f t="shared" ref="F42:O42" si="53">F43</f>
        <v>589</v>
      </c>
      <c r="G42" s="39">
        <f t="shared" si="53"/>
        <v>184.2</v>
      </c>
      <c r="H42" s="39">
        <f t="shared" si="53"/>
        <v>0</v>
      </c>
      <c r="I42" s="39">
        <f t="shared" si="53"/>
        <v>773.2</v>
      </c>
      <c r="J42" s="39">
        <f t="shared" si="53"/>
        <v>589</v>
      </c>
      <c r="K42" s="39">
        <f t="shared" si="53"/>
        <v>184.2</v>
      </c>
      <c r="L42" s="39">
        <f t="shared" si="53"/>
        <v>0</v>
      </c>
      <c r="M42" s="39">
        <f t="shared" si="53"/>
        <v>773.2</v>
      </c>
      <c r="N42" s="39">
        <f t="shared" si="53"/>
        <v>589</v>
      </c>
      <c r="O42" s="39">
        <f t="shared" si="53"/>
        <v>184.2</v>
      </c>
      <c r="P42" s="39">
        <f>SUM(P44:P45)</f>
        <v>0</v>
      </c>
      <c r="Q42" s="28">
        <f t="shared" si="5"/>
        <v>1</v>
      </c>
      <c r="R42" s="28">
        <f t="shared" si="6"/>
        <v>1</v>
      </c>
    </row>
    <row r="43" spans="1:18" ht="51" customHeight="1" x14ac:dyDescent="0.25">
      <c r="A43" s="59" t="s">
        <v>248</v>
      </c>
      <c r="B43" s="75" t="s">
        <v>156</v>
      </c>
      <c r="C43" s="76"/>
      <c r="D43" s="77"/>
      <c r="E43" s="39">
        <f>SUM(E44:E45)</f>
        <v>773.2</v>
      </c>
      <c r="F43" s="39">
        <f>SUM(F44:F45)</f>
        <v>589</v>
      </c>
      <c r="G43" s="39">
        <f t="shared" ref="G43:O43" si="54">SUM(G44:G45)</f>
        <v>184.2</v>
      </c>
      <c r="H43" s="39">
        <f t="shared" si="54"/>
        <v>0</v>
      </c>
      <c r="I43" s="39">
        <f t="shared" si="54"/>
        <v>773.2</v>
      </c>
      <c r="J43" s="39">
        <f t="shared" si="54"/>
        <v>589</v>
      </c>
      <c r="K43" s="39">
        <f t="shared" si="54"/>
        <v>184.2</v>
      </c>
      <c r="L43" s="39">
        <f t="shared" si="54"/>
        <v>0</v>
      </c>
      <c r="M43" s="39">
        <f t="shared" si="54"/>
        <v>773.2</v>
      </c>
      <c r="N43" s="39">
        <f t="shared" si="54"/>
        <v>589</v>
      </c>
      <c r="O43" s="39">
        <f t="shared" si="54"/>
        <v>184.2</v>
      </c>
      <c r="P43" s="39">
        <f>SUM(P45:P46)</f>
        <v>0</v>
      </c>
      <c r="Q43" s="28">
        <f t="shared" si="5"/>
        <v>1</v>
      </c>
      <c r="R43" s="28">
        <f t="shared" si="6"/>
        <v>1</v>
      </c>
    </row>
    <row r="44" spans="1:18" ht="49.5" x14ac:dyDescent="0.25">
      <c r="A44" s="59" t="s">
        <v>249</v>
      </c>
      <c r="B44" s="32" t="s">
        <v>157</v>
      </c>
      <c r="C44" s="26" t="s">
        <v>10</v>
      </c>
      <c r="D44" s="26" t="s">
        <v>9</v>
      </c>
      <c r="E44" s="41">
        <f t="shared" ref="E44:E45" si="55">F44+G44+H44</f>
        <v>489.7</v>
      </c>
      <c r="F44" s="51">
        <v>373</v>
      </c>
      <c r="G44" s="51">
        <v>116.7</v>
      </c>
      <c r="H44" s="41">
        <v>0</v>
      </c>
      <c r="I44" s="41">
        <f t="shared" ref="I44:I45" si="56">J44+K44+L44</f>
        <v>489.7</v>
      </c>
      <c r="J44" s="51">
        <v>373</v>
      </c>
      <c r="K44" s="51">
        <v>116.7</v>
      </c>
      <c r="L44" s="41">
        <v>0</v>
      </c>
      <c r="M44" s="41">
        <f t="shared" ref="M44:M45" si="57">N44+O44+P44</f>
        <v>489.7</v>
      </c>
      <c r="N44" s="51">
        <v>373</v>
      </c>
      <c r="O44" s="51">
        <v>116.7</v>
      </c>
      <c r="P44" s="41">
        <v>0</v>
      </c>
      <c r="Q44" s="27">
        <f t="shared" si="5"/>
        <v>1</v>
      </c>
      <c r="R44" s="27">
        <f t="shared" si="6"/>
        <v>1</v>
      </c>
    </row>
    <row r="45" spans="1:18" ht="49.5" x14ac:dyDescent="0.25">
      <c r="A45" s="59" t="s">
        <v>250</v>
      </c>
      <c r="B45" s="32" t="s">
        <v>158</v>
      </c>
      <c r="C45" s="26" t="s">
        <v>10</v>
      </c>
      <c r="D45" s="26" t="s">
        <v>9</v>
      </c>
      <c r="E45" s="41">
        <f t="shared" si="55"/>
        <v>283.5</v>
      </c>
      <c r="F45" s="51">
        <v>216</v>
      </c>
      <c r="G45" s="51">
        <v>67.5</v>
      </c>
      <c r="H45" s="41">
        <v>0</v>
      </c>
      <c r="I45" s="41">
        <f t="shared" si="56"/>
        <v>283.5</v>
      </c>
      <c r="J45" s="51">
        <v>216</v>
      </c>
      <c r="K45" s="51">
        <v>67.5</v>
      </c>
      <c r="L45" s="41">
        <v>0</v>
      </c>
      <c r="M45" s="41">
        <f t="shared" si="57"/>
        <v>283.5</v>
      </c>
      <c r="N45" s="51">
        <v>216</v>
      </c>
      <c r="O45" s="51">
        <v>67.5</v>
      </c>
      <c r="P45" s="41">
        <v>0</v>
      </c>
      <c r="Q45" s="27">
        <f t="shared" si="5"/>
        <v>1</v>
      </c>
      <c r="R45" s="27">
        <f t="shared" si="6"/>
        <v>1</v>
      </c>
    </row>
    <row r="46" spans="1:18" ht="83.25" customHeight="1" x14ac:dyDescent="0.25">
      <c r="A46" s="59" t="s">
        <v>191</v>
      </c>
      <c r="B46" s="71" t="s">
        <v>38</v>
      </c>
      <c r="C46" s="71"/>
      <c r="D46" s="71"/>
      <c r="E46" s="45">
        <f>SUM(E47:E60)</f>
        <v>4326.2</v>
      </c>
      <c r="F46" s="45">
        <f t="shared" ref="F46:P46" si="58">SUM(F47:F60)</f>
        <v>0</v>
      </c>
      <c r="G46" s="45">
        <f t="shared" si="58"/>
        <v>4326.2</v>
      </c>
      <c r="H46" s="45">
        <f t="shared" si="58"/>
        <v>0</v>
      </c>
      <c r="I46" s="45">
        <f t="shared" si="58"/>
        <v>4306.3</v>
      </c>
      <c r="J46" s="45">
        <f t="shared" si="58"/>
        <v>0</v>
      </c>
      <c r="K46" s="45">
        <f t="shared" si="58"/>
        <v>4306.3</v>
      </c>
      <c r="L46" s="45">
        <f t="shared" si="58"/>
        <v>0</v>
      </c>
      <c r="M46" s="45">
        <f t="shared" si="58"/>
        <v>4306.3</v>
      </c>
      <c r="N46" s="45">
        <f t="shared" si="58"/>
        <v>0</v>
      </c>
      <c r="O46" s="45">
        <f t="shared" si="58"/>
        <v>4306.3</v>
      </c>
      <c r="P46" s="45">
        <f t="shared" si="58"/>
        <v>0</v>
      </c>
      <c r="Q46" s="28">
        <f t="shared" si="5"/>
        <v>0.99540012019786428</v>
      </c>
      <c r="R46" s="28">
        <f t="shared" si="6"/>
        <v>0.99540012019786428</v>
      </c>
    </row>
    <row r="47" spans="1:18" ht="57.75" customHeight="1" x14ac:dyDescent="0.25">
      <c r="A47" s="59" t="s">
        <v>64</v>
      </c>
      <c r="B47" s="32" t="s">
        <v>101</v>
      </c>
      <c r="C47" s="26" t="s">
        <v>10</v>
      </c>
      <c r="D47" s="26" t="s">
        <v>9</v>
      </c>
      <c r="E47" s="41">
        <f>F47+G47+H47</f>
        <v>607.6</v>
      </c>
      <c r="F47" s="41">
        <v>0</v>
      </c>
      <c r="G47" s="52">
        <f>132.1+475.5</f>
        <v>607.6</v>
      </c>
      <c r="H47" s="42">
        <v>0</v>
      </c>
      <c r="I47" s="41">
        <f>K47+L47+J47</f>
        <v>607.29999999999995</v>
      </c>
      <c r="J47" s="41">
        <v>0</v>
      </c>
      <c r="K47" s="41">
        <v>607.29999999999995</v>
      </c>
      <c r="L47" s="41">
        <v>0</v>
      </c>
      <c r="M47" s="41">
        <f>N47+O47+P47</f>
        <v>607.29999999999995</v>
      </c>
      <c r="N47" s="41">
        <v>0</v>
      </c>
      <c r="O47" s="41">
        <f t="shared" si="35"/>
        <v>607.29999999999995</v>
      </c>
      <c r="P47" s="41">
        <v>0</v>
      </c>
      <c r="Q47" s="27">
        <f t="shared" si="5"/>
        <v>0.99950625411454896</v>
      </c>
      <c r="R47" s="27">
        <f t="shared" si="6"/>
        <v>0.99950625411454896</v>
      </c>
    </row>
    <row r="48" spans="1:18" ht="56.25" customHeight="1" x14ac:dyDescent="0.25">
      <c r="A48" s="59" t="s">
        <v>65</v>
      </c>
      <c r="B48" s="32" t="s">
        <v>97</v>
      </c>
      <c r="C48" s="26" t="s">
        <v>10</v>
      </c>
      <c r="D48" s="26" t="s">
        <v>9</v>
      </c>
      <c r="E48" s="41">
        <f t="shared" ref="E48:E55" si="59">F48+G48+H48</f>
        <v>339.1</v>
      </c>
      <c r="F48" s="41">
        <v>0</v>
      </c>
      <c r="G48" s="52">
        <v>339.1</v>
      </c>
      <c r="H48" s="42">
        <v>0</v>
      </c>
      <c r="I48" s="41">
        <f t="shared" ref="I48:I55" si="60">K48+L48+J48</f>
        <v>339.1</v>
      </c>
      <c r="J48" s="41">
        <v>0</v>
      </c>
      <c r="K48" s="41">
        <v>339.1</v>
      </c>
      <c r="L48" s="41">
        <v>0</v>
      </c>
      <c r="M48" s="41">
        <f t="shared" ref="M48:M55" si="61">N48+O48+P48</f>
        <v>339.1</v>
      </c>
      <c r="N48" s="41">
        <v>0</v>
      </c>
      <c r="O48" s="41">
        <f t="shared" si="35"/>
        <v>339.1</v>
      </c>
      <c r="P48" s="41">
        <v>0</v>
      </c>
      <c r="Q48" s="27">
        <f t="shared" si="5"/>
        <v>1</v>
      </c>
      <c r="R48" s="27">
        <f t="shared" si="6"/>
        <v>1</v>
      </c>
    </row>
    <row r="49" spans="1:18" ht="57.75" customHeight="1" x14ac:dyDescent="0.25">
      <c r="A49" s="59" t="s">
        <v>125</v>
      </c>
      <c r="B49" s="32" t="s">
        <v>102</v>
      </c>
      <c r="C49" s="26" t="s">
        <v>10</v>
      </c>
      <c r="D49" s="26" t="s">
        <v>9</v>
      </c>
      <c r="E49" s="41">
        <f t="shared" si="59"/>
        <v>282.60000000000002</v>
      </c>
      <c r="F49" s="41">
        <v>0</v>
      </c>
      <c r="G49" s="52">
        <v>282.60000000000002</v>
      </c>
      <c r="H49" s="42">
        <v>0</v>
      </c>
      <c r="I49" s="41">
        <f t="shared" si="60"/>
        <v>282.60000000000002</v>
      </c>
      <c r="J49" s="41">
        <v>0</v>
      </c>
      <c r="K49" s="41">
        <v>282.60000000000002</v>
      </c>
      <c r="L49" s="41">
        <v>0</v>
      </c>
      <c r="M49" s="41">
        <f t="shared" si="61"/>
        <v>282.60000000000002</v>
      </c>
      <c r="N49" s="41">
        <v>0</v>
      </c>
      <c r="O49" s="41">
        <f t="shared" si="35"/>
        <v>282.60000000000002</v>
      </c>
      <c r="P49" s="41">
        <v>0</v>
      </c>
      <c r="Q49" s="27">
        <f t="shared" si="5"/>
        <v>1</v>
      </c>
      <c r="R49" s="27">
        <f t="shared" si="6"/>
        <v>1</v>
      </c>
    </row>
    <row r="50" spans="1:18" ht="57" customHeight="1" x14ac:dyDescent="0.25">
      <c r="A50" s="59" t="s">
        <v>251</v>
      </c>
      <c r="B50" s="32" t="s">
        <v>88</v>
      </c>
      <c r="C50" s="26" t="s">
        <v>10</v>
      </c>
      <c r="D50" s="26" t="s">
        <v>9</v>
      </c>
      <c r="E50" s="41">
        <f t="shared" si="59"/>
        <v>391.5</v>
      </c>
      <c r="F50" s="41">
        <v>0</v>
      </c>
      <c r="G50" s="52">
        <v>391.5</v>
      </c>
      <c r="H50" s="42">
        <v>0</v>
      </c>
      <c r="I50" s="41">
        <f t="shared" si="60"/>
        <v>391.5</v>
      </c>
      <c r="J50" s="41">
        <v>0</v>
      </c>
      <c r="K50" s="41">
        <v>391.5</v>
      </c>
      <c r="L50" s="41">
        <v>0</v>
      </c>
      <c r="M50" s="41">
        <f t="shared" si="61"/>
        <v>391.5</v>
      </c>
      <c r="N50" s="41">
        <v>0</v>
      </c>
      <c r="O50" s="41">
        <f t="shared" si="35"/>
        <v>391.5</v>
      </c>
      <c r="P50" s="41">
        <v>0</v>
      </c>
      <c r="Q50" s="27">
        <f t="shared" si="5"/>
        <v>1</v>
      </c>
      <c r="R50" s="27">
        <f t="shared" si="6"/>
        <v>1</v>
      </c>
    </row>
    <row r="51" spans="1:18" ht="48.75" customHeight="1" x14ac:dyDescent="0.25">
      <c r="A51" s="59" t="s">
        <v>252</v>
      </c>
      <c r="B51" s="32" t="s">
        <v>89</v>
      </c>
      <c r="C51" s="26" t="s">
        <v>10</v>
      </c>
      <c r="D51" s="26" t="s">
        <v>9</v>
      </c>
      <c r="E51" s="41">
        <f t="shared" si="59"/>
        <v>664</v>
      </c>
      <c r="F51" s="41">
        <v>0</v>
      </c>
      <c r="G51" s="52">
        <f>579.3+84.7</f>
        <v>664</v>
      </c>
      <c r="H51" s="42">
        <v>0</v>
      </c>
      <c r="I51" s="41">
        <f t="shared" si="60"/>
        <v>664</v>
      </c>
      <c r="J51" s="41">
        <v>0</v>
      </c>
      <c r="K51" s="41">
        <v>664</v>
      </c>
      <c r="L51" s="41">
        <v>0</v>
      </c>
      <c r="M51" s="41">
        <f t="shared" si="61"/>
        <v>664</v>
      </c>
      <c r="N51" s="41">
        <v>0</v>
      </c>
      <c r="O51" s="41">
        <f t="shared" si="35"/>
        <v>664</v>
      </c>
      <c r="P51" s="41">
        <v>0</v>
      </c>
      <c r="Q51" s="27">
        <f t="shared" si="5"/>
        <v>1</v>
      </c>
      <c r="R51" s="27">
        <f t="shared" si="6"/>
        <v>1</v>
      </c>
    </row>
    <row r="52" spans="1:18" ht="50.25" customHeight="1" x14ac:dyDescent="0.25">
      <c r="A52" s="59" t="s">
        <v>253</v>
      </c>
      <c r="B52" s="32" t="s">
        <v>103</v>
      </c>
      <c r="C52" s="26" t="s">
        <v>10</v>
      </c>
      <c r="D52" s="26" t="s">
        <v>9</v>
      </c>
      <c r="E52" s="41">
        <f t="shared" si="59"/>
        <v>452.1</v>
      </c>
      <c r="F52" s="41">
        <v>0</v>
      </c>
      <c r="G52" s="52">
        <v>452.1</v>
      </c>
      <c r="H52" s="42">
        <v>0</v>
      </c>
      <c r="I52" s="41">
        <f t="shared" si="60"/>
        <v>452.1</v>
      </c>
      <c r="J52" s="41">
        <v>0</v>
      </c>
      <c r="K52" s="41">
        <v>452.1</v>
      </c>
      <c r="L52" s="41">
        <v>0</v>
      </c>
      <c r="M52" s="41">
        <f t="shared" si="61"/>
        <v>452.1</v>
      </c>
      <c r="N52" s="41">
        <v>0</v>
      </c>
      <c r="O52" s="41">
        <f t="shared" si="35"/>
        <v>452.1</v>
      </c>
      <c r="P52" s="41">
        <v>0</v>
      </c>
      <c r="Q52" s="27">
        <f t="shared" si="5"/>
        <v>1</v>
      </c>
      <c r="R52" s="27">
        <f t="shared" si="6"/>
        <v>1</v>
      </c>
    </row>
    <row r="53" spans="1:18" ht="51.75" customHeight="1" x14ac:dyDescent="0.25">
      <c r="A53" s="59" t="s">
        <v>254</v>
      </c>
      <c r="B53" s="32" t="s">
        <v>91</v>
      </c>
      <c r="C53" s="26" t="s">
        <v>10</v>
      </c>
      <c r="D53" s="26" t="s">
        <v>9</v>
      </c>
      <c r="E53" s="41">
        <f t="shared" si="59"/>
        <v>157.19999999999999</v>
      </c>
      <c r="F53" s="41">
        <v>0</v>
      </c>
      <c r="G53" s="52">
        <v>157.19999999999999</v>
      </c>
      <c r="H53" s="42">
        <v>0</v>
      </c>
      <c r="I53" s="41">
        <f t="shared" si="60"/>
        <v>157.19999999999999</v>
      </c>
      <c r="J53" s="41">
        <v>0</v>
      </c>
      <c r="K53" s="41">
        <v>157.19999999999999</v>
      </c>
      <c r="L53" s="41">
        <v>0</v>
      </c>
      <c r="M53" s="41">
        <f t="shared" si="61"/>
        <v>157.19999999999999</v>
      </c>
      <c r="N53" s="41">
        <v>0</v>
      </c>
      <c r="O53" s="41">
        <f t="shared" si="35"/>
        <v>157.19999999999999</v>
      </c>
      <c r="P53" s="41">
        <v>0</v>
      </c>
      <c r="Q53" s="27">
        <f t="shared" si="5"/>
        <v>1</v>
      </c>
      <c r="R53" s="27">
        <f t="shared" si="6"/>
        <v>1</v>
      </c>
    </row>
    <row r="54" spans="1:18" ht="51" customHeight="1" x14ac:dyDescent="0.25">
      <c r="A54" s="59" t="s">
        <v>255</v>
      </c>
      <c r="B54" s="32" t="s">
        <v>104</v>
      </c>
      <c r="C54" s="26" t="s">
        <v>10</v>
      </c>
      <c r="D54" s="26" t="s">
        <v>9</v>
      </c>
      <c r="E54" s="41">
        <f t="shared" si="59"/>
        <v>240.2</v>
      </c>
      <c r="F54" s="41">
        <v>0</v>
      </c>
      <c r="G54" s="52">
        <v>240.2</v>
      </c>
      <c r="H54" s="42">
        <v>0</v>
      </c>
      <c r="I54" s="41">
        <f t="shared" si="60"/>
        <v>240.2</v>
      </c>
      <c r="J54" s="41">
        <v>0</v>
      </c>
      <c r="K54" s="41">
        <v>240.2</v>
      </c>
      <c r="L54" s="41">
        <v>0</v>
      </c>
      <c r="M54" s="41">
        <f t="shared" si="61"/>
        <v>240.2</v>
      </c>
      <c r="N54" s="41">
        <v>0</v>
      </c>
      <c r="O54" s="41">
        <f t="shared" si="35"/>
        <v>240.2</v>
      </c>
      <c r="P54" s="41">
        <v>0</v>
      </c>
      <c r="Q54" s="27">
        <f t="shared" si="5"/>
        <v>1</v>
      </c>
      <c r="R54" s="27">
        <f t="shared" si="6"/>
        <v>1</v>
      </c>
    </row>
    <row r="55" spans="1:18" ht="51.75" customHeight="1" x14ac:dyDescent="0.25">
      <c r="A55" s="59" t="s">
        <v>256</v>
      </c>
      <c r="B55" s="32" t="s">
        <v>92</v>
      </c>
      <c r="C55" s="26" t="s">
        <v>10</v>
      </c>
      <c r="D55" s="26" t="s">
        <v>9</v>
      </c>
      <c r="E55" s="41">
        <f t="shared" si="59"/>
        <v>210.5</v>
      </c>
      <c r="F55" s="41">
        <v>0</v>
      </c>
      <c r="G55" s="52">
        <v>210.5</v>
      </c>
      <c r="H55" s="42">
        <v>0</v>
      </c>
      <c r="I55" s="41">
        <f t="shared" si="60"/>
        <v>190.9</v>
      </c>
      <c r="J55" s="41">
        <v>0</v>
      </c>
      <c r="K55" s="41">
        <v>190.9</v>
      </c>
      <c r="L55" s="41">
        <v>0</v>
      </c>
      <c r="M55" s="41">
        <f t="shared" si="61"/>
        <v>190.9</v>
      </c>
      <c r="N55" s="41">
        <v>0</v>
      </c>
      <c r="O55" s="41">
        <f t="shared" si="35"/>
        <v>190.9</v>
      </c>
      <c r="P55" s="41">
        <v>0</v>
      </c>
      <c r="Q55" s="27">
        <f t="shared" si="5"/>
        <v>0.90688836104513071</v>
      </c>
      <c r="R55" s="27">
        <f t="shared" si="6"/>
        <v>0.90688836104513071</v>
      </c>
    </row>
    <row r="56" spans="1:18" ht="46.5" customHeight="1" x14ac:dyDescent="0.25">
      <c r="A56" s="59" t="s">
        <v>257</v>
      </c>
      <c r="B56" s="32" t="s">
        <v>105</v>
      </c>
      <c r="C56" s="26" t="s">
        <v>10</v>
      </c>
      <c r="D56" s="26" t="s">
        <v>9</v>
      </c>
      <c r="E56" s="41">
        <f t="shared" ref="E56:E60" si="62">F56+G56+H56</f>
        <v>98.9</v>
      </c>
      <c r="F56" s="41">
        <v>0</v>
      </c>
      <c r="G56" s="52">
        <v>98.9</v>
      </c>
      <c r="H56" s="42">
        <v>0</v>
      </c>
      <c r="I56" s="41">
        <f t="shared" ref="I56:I58" si="63">K56+L56+J56</f>
        <v>98.9</v>
      </c>
      <c r="J56" s="41">
        <v>0</v>
      </c>
      <c r="K56" s="41">
        <v>98.9</v>
      </c>
      <c r="L56" s="41">
        <v>0</v>
      </c>
      <c r="M56" s="41">
        <f t="shared" ref="M56:M58" si="64">N56+O56+P56</f>
        <v>98.9</v>
      </c>
      <c r="N56" s="41">
        <v>0</v>
      </c>
      <c r="O56" s="41">
        <f t="shared" si="35"/>
        <v>98.9</v>
      </c>
      <c r="P56" s="41">
        <v>0</v>
      </c>
      <c r="Q56" s="27">
        <f t="shared" si="5"/>
        <v>1</v>
      </c>
      <c r="R56" s="27">
        <f t="shared" si="6"/>
        <v>1</v>
      </c>
    </row>
    <row r="57" spans="1:18" ht="50.25" customHeight="1" x14ac:dyDescent="0.25">
      <c r="A57" s="59" t="s">
        <v>258</v>
      </c>
      <c r="B57" s="32" t="s">
        <v>106</v>
      </c>
      <c r="C57" s="26" t="s">
        <v>10</v>
      </c>
      <c r="D57" s="26" t="s">
        <v>9</v>
      </c>
      <c r="E57" s="41">
        <f t="shared" si="62"/>
        <v>353.2</v>
      </c>
      <c r="F57" s="41">
        <v>0</v>
      </c>
      <c r="G57" s="52">
        <v>353.2</v>
      </c>
      <c r="H57" s="42">
        <v>0</v>
      </c>
      <c r="I57" s="41">
        <f t="shared" si="63"/>
        <v>353.2</v>
      </c>
      <c r="J57" s="41">
        <v>0</v>
      </c>
      <c r="K57" s="41">
        <v>353.2</v>
      </c>
      <c r="L57" s="41">
        <v>0</v>
      </c>
      <c r="M57" s="41">
        <f t="shared" si="64"/>
        <v>353.2</v>
      </c>
      <c r="N57" s="41">
        <v>0</v>
      </c>
      <c r="O57" s="41">
        <f t="shared" si="35"/>
        <v>353.2</v>
      </c>
      <c r="P57" s="41">
        <v>0</v>
      </c>
      <c r="Q57" s="27">
        <f t="shared" si="5"/>
        <v>1</v>
      </c>
      <c r="R57" s="27">
        <f t="shared" si="6"/>
        <v>1</v>
      </c>
    </row>
    <row r="58" spans="1:18" ht="52.5" customHeight="1" x14ac:dyDescent="0.25">
      <c r="A58" s="59" t="s">
        <v>259</v>
      </c>
      <c r="B58" s="32" t="s">
        <v>107</v>
      </c>
      <c r="C58" s="26" t="s">
        <v>10</v>
      </c>
      <c r="D58" s="26" t="s">
        <v>9</v>
      </c>
      <c r="E58" s="41">
        <f t="shared" si="62"/>
        <v>423.9</v>
      </c>
      <c r="F58" s="41">
        <v>0</v>
      </c>
      <c r="G58" s="52">
        <v>423.9</v>
      </c>
      <c r="H58" s="42">
        <v>0</v>
      </c>
      <c r="I58" s="41">
        <f t="shared" si="63"/>
        <v>423.9</v>
      </c>
      <c r="J58" s="41">
        <v>0</v>
      </c>
      <c r="K58" s="41">
        <v>423.9</v>
      </c>
      <c r="L58" s="41">
        <v>0</v>
      </c>
      <c r="M58" s="41">
        <f t="shared" si="64"/>
        <v>423.9</v>
      </c>
      <c r="N58" s="41">
        <v>0</v>
      </c>
      <c r="O58" s="41">
        <f t="shared" si="35"/>
        <v>423.9</v>
      </c>
      <c r="P58" s="41">
        <v>0</v>
      </c>
      <c r="Q58" s="27">
        <f t="shared" si="5"/>
        <v>1</v>
      </c>
      <c r="R58" s="27">
        <f t="shared" si="6"/>
        <v>1</v>
      </c>
    </row>
    <row r="59" spans="1:18" ht="52.5" customHeight="1" x14ac:dyDescent="0.25">
      <c r="A59" s="59" t="s">
        <v>260</v>
      </c>
      <c r="B59" s="32" t="s">
        <v>93</v>
      </c>
      <c r="C59" s="26" t="s">
        <v>10</v>
      </c>
      <c r="D59" s="26" t="s">
        <v>9</v>
      </c>
      <c r="E59" s="41">
        <f t="shared" si="62"/>
        <v>31.6</v>
      </c>
      <c r="F59" s="41">
        <v>0</v>
      </c>
      <c r="G59" s="52">
        <v>31.6</v>
      </c>
      <c r="H59" s="42">
        <v>0</v>
      </c>
      <c r="I59" s="46">
        <f>J59+K59+L59</f>
        <v>31.6</v>
      </c>
      <c r="J59" s="46">
        <v>0</v>
      </c>
      <c r="K59" s="46">
        <v>31.6</v>
      </c>
      <c r="L59" s="46">
        <v>0</v>
      </c>
      <c r="M59" s="46">
        <f>N59+O59+P59</f>
        <v>31.6</v>
      </c>
      <c r="N59" s="46">
        <v>0</v>
      </c>
      <c r="O59" s="41">
        <f t="shared" si="35"/>
        <v>31.6</v>
      </c>
      <c r="P59" s="46">
        <v>0</v>
      </c>
      <c r="Q59" s="27">
        <f t="shared" si="5"/>
        <v>1</v>
      </c>
      <c r="R59" s="27">
        <f t="shared" si="6"/>
        <v>1</v>
      </c>
    </row>
    <row r="60" spans="1:18" ht="52.5" customHeight="1" x14ac:dyDescent="0.25">
      <c r="A60" s="59" t="s">
        <v>261</v>
      </c>
      <c r="B60" s="32" t="s">
        <v>120</v>
      </c>
      <c r="C60" s="26" t="s">
        <v>10</v>
      </c>
      <c r="D60" s="26" t="s">
        <v>9</v>
      </c>
      <c r="E60" s="41">
        <f t="shared" si="62"/>
        <v>73.8</v>
      </c>
      <c r="F60" s="41">
        <v>0</v>
      </c>
      <c r="G60" s="52">
        <v>73.8</v>
      </c>
      <c r="H60" s="42">
        <v>0</v>
      </c>
      <c r="I60" s="46">
        <f>J60+K60+L60</f>
        <v>73.8</v>
      </c>
      <c r="J60" s="46">
        <v>0</v>
      </c>
      <c r="K60" s="46">
        <v>73.8</v>
      </c>
      <c r="L60" s="46">
        <v>0</v>
      </c>
      <c r="M60" s="46">
        <f>N60+O60+P60</f>
        <v>73.8</v>
      </c>
      <c r="N60" s="46">
        <v>0</v>
      </c>
      <c r="O60" s="41">
        <f t="shared" si="35"/>
        <v>73.8</v>
      </c>
      <c r="P60" s="46">
        <v>0</v>
      </c>
      <c r="Q60" s="27">
        <f t="shared" si="5"/>
        <v>1</v>
      </c>
      <c r="R60" s="27">
        <f t="shared" si="6"/>
        <v>1</v>
      </c>
    </row>
    <row r="61" spans="1:18" ht="39" customHeight="1" x14ac:dyDescent="0.25">
      <c r="A61" s="60">
        <v>5</v>
      </c>
      <c r="B61" s="73" t="s">
        <v>46</v>
      </c>
      <c r="C61" s="73"/>
      <c r="D61" s="73"/>
      <c r="E61" s="39">
        <f>SUM(E62:E71)</f>
        <v>67169.299999999988</v>
      </c>
      <c r="F61" s="39">
        <f>SUM(F62:F71)</f>
        <v>40831.399999999994</v>
      </c>
      <c r="G61" s="39">
        <f t="shared" ref="G61" si="65">SUM(G62:G71)</f>
        <v>26156.799999999999</v>
      </c>
      <c r="H61" s="39">
        <f>SUM(H62:H71)</f>
        <v>181.10000000000002</v>
      </c>
      <c r="I61" s="39">
        <f t="shared" ref="I61:P61" si="66">SUM(I62:I71)</f>
        <v>61020.900000000009</v>
      </c>
      <c r="J61" s="39">
        <f t="shared" si="66"/>
        <v>34839.699999999997</v>
      </c>
      <c r="K61" s="39">
        <f t="shared" si="66"/>
        <v>25565.300000000007</v>
      </c>
      <c r="L61" s="39">
        <f t="shared" si="66"/>
        <v>615.90000000000009</v>
      </c>
      <c r="M61" s="39">
        <f t="shared" si="66"/>
        <v>61020.900000000009</v>
      </c>
      <c r="N61" s="39">
        <f t="shared" si="66"/>
        <v>34839.699999999997</v>
      </c>
      <c r="O61" s="39">
        <f t="shared" si="66"/>
        <v>25565.300000000007</v>
      </c>
      <c r="P61" s="39">
        <f t="shared" si="66"/>
        <v>615.90000000000009</v>
      </c>
      <c r="Q61" s="28">
        <f t="shared" si="5"/>
        <v>0.90172597561958678</v>
      </c>
      <c r="R61" s="28">
        <f t="shared" si="6"/>
        <v>0.90172597561958678</v>
      </c>
    </row>
    <row r="62" spans="1:18" ht="50.25" customHeight="1" x14ac:dyDescent="0.25">
      <c r="A62" s="59" t="s">
        <v>66</v>
      </c>
      <c r="B62" s="37" t="s">
        <v>159</v>
      </c>
      <c r="C62" s="36" t="s">
        <v>10</v>
      </c>
      <c r="D62" s="34" t="s">
        <v>121</v>
      </c>
      <c r="E62" s="41">
        <f>F62+G62+H62</f>
        <v>10437.4</v>
      </c>
      <c r="F62" s="52">
        <v>0</v>
      </c>
      <c r="G62" s="52">
        <v>10333</v>
      </c>
      <c r="H62" s="52">
        <v>104.4</v>
      </c>
      <c r="I62" s="46">
        <f>J62+K62+L62</f>
        <v>10872.2</v>
      </c>
      <c r="J62" s="46">
        <v>0</v>
      </c>
      <c r="K62" s="52">
        <v>10333</v>
      </c>
      <c r="L62" s="52">
        <v>539.20000000000005</v>
      </c>
      <c r="M62" s="46">
        <f>N62+O62+P62</f>
        <v>10872.2</v>
      </c>
      <c r="N62" s="46">
        <v>0</v>
      </c>
      <c r="O62" s="41">
        <f t="shared" si="35"/>
        <v>10333</v>
      </c>
      <c r="P62" s="46">
        <f>L62</f>
        <v>539.20000000000005</v>
      </c>
      <c r="Q62" s="27">
        <f t="shared" si="5"/>
        <v>1</v>
      </c>
      <c r="R62" s="27">
        <f t="shared" si="6"/>
        <v>1</v>
      </c>
    </row>
    <row r="63" spans="1:18" ht="58.5" customHeight="1" x14ac:dyDescent="0.25">
      <c r="A63" s="59" t="s">
        <v>67</v>
      </c>
      <c r="B63" s="37" t="s">
        <v>160</v>
      </c>
      <c r="C63" s="36" t="s">
        <v>10</v>
      </c>
      <c r="D63" s="34" t="s">
        <v>121</v>
      </c>
      <c r="E63" s="41">
        <f t="shared" ref="E63:E67" si="67">F63+G63+H63</f>
        <v>7675</v>
      </c>
      <c r="F63" s="52">
        <v>0</v>
      </c>
      <c r="G63" s="52">
        <v>7598.3</v>
      </c>
      <c r="H63" s="52">
        <v>76.7</v>
      </c>
      <c r="I63" s="46">
        <f t="shared" ref="I63:I64" si="68">J63+K63+L63</f>
        <v>7675</v>
      </c>
      <c r="J63" s="46">
        <v>0</v>
      </c>
      <c r="K63" s="52">
        <v>7598.3</v>
      </c>
      <c r="L63" s="52">
        <v>76.7</v>
      </c>
      <c r="M63" s="46">
        <f t="shared" ref="M63:M64" si="69">N63+O63+P63</f>
        <v>7675</v>
      </c>
      <c r="N63" s="46">
        <v>0</v>
      </c>
      <c r="O63" s="41">
        <f t="shared" si="35"/>
        <v>7598.3</v>
      </c>
      <c r="P63" s="46">
        <f>L63</f>
        <v>76.7</v>
      </c>
      <c r="Q63" s="27">
        <f t="shared" si="5"/>
        <v>1</v>
      </c>
      <c r="R63" s="27">
        <f t="shared" si="6"/>
        <v>1</v>
      </c>
    </row>
    <row r="64" spans="1:18" ht="50.25" customHeight="1" x14ac:dyDescent="0.25">
      <c r="A64" s="59" t="s">
        <v>68</v>
      </c>
      <c r="B64" s="35" t="s">
        <v>108</v>
      </c>
      <c r="C64" s="36" t="s">
        <v>10</v>
      </c>
      <c r="D64" s="34" t="s">
        <v>10</v>
      </c>
      <c r="E64" s="41">
        <f t="shared" si="67"/>
        <v>6248.7</v>
      </c>
      <c r="F64" s="53">
        <v>5936.2</v>
      </c>
      <c r="G64" s="53">
        <v>312.5</v>
      </c>
      <c r="H64" s="54">
        <v>0</v>
      </c>
      <c r="I64" s="46">
        <f t="shared" si="68"/>
        <v>6217.4</v>
      </c>
      <c r="J64" s="46">
        <v>5906.5</v>
      </c>
      <c r="K64" s="46">
        <v>310.89999999999998</v>
      </c>
      <c r="L64" s="46">
        <v>0</v>
      </c>
      <c r="M64" s="46">
        <f t="shared" si="69"/>
        <v>6217.4</v>
      </c>
      <c r="N64" s="46">
        <f>J64</f>
        <v>5906.5</v>
      </c>
      <c r="O64" s="41">
        <f t="shared" si="35"/>
        <v>310.89999999999998</v>
      </c>
      <c r="P64" s="46">
        <v>0</v>
      </c>
      <c r="Q64" s="27">
        <f t="shared" si="5"/>
        <v>0.99499095811928884</v>
      </c>
      <c r="R64" s="27">
        <f t="shared" si="6"/>
        <v>0.99499095811928884</v>
      </c>
    </row>
    <row r="65" spans="1:18" ht="51" customHeight="1" x14ac:dyDescent="0.25">
      <c r="A65" s="59" t="s">
        <v>69</v>
      </c>
      <c r="B65" s="35" t="s">
        <v>109</v>
      </c>
      <c r="C65" s="36" t="s">
        <v>10</v>
      </c>
      <c r="D65" s="34" t="s">
        <v>10</v>
      </c>
      <c r="E65" s="41">
        <f t="shared" si="67"/>
        <v>6248.7</v>
      </c>
      <c r="F65" s="53">
        <v>5936.2</v>
      </c>
      <c r="G65" s="53">
        <v>312.5</v>
      </c>
      <c r="H65" s="54">
        <v>0</v>
      </c>
      <c r="I65" s="46">
        <f t="shared" ref="I65:I71" si="70">J65+K65+L65</f>
        <v>6217.4</v>
      </c>
      <c r="J65" s="46">
        <v>5906.5</v>
      </c>
      <c r="K65" s="46">
        <v>310.89999999999998</v>
      </c>
      <c r="L65" s="46">
        <v>0</v>
      </c>
      <c r="M65" s="46">
        <f t="shared" ref="M65:M71" si="71">N65+O65+P65</f>
        <v>6217.4</v>
      </c>
      <c r="N65" s="46">
        <f t="shared" ref="N65:N71" si="72">J65</f>
        <v>5906.5</v>
      </c>
      <c r="O65" s="41">
        <f t="shared" ref="O65:O71" si="73">K65</f>
        <v>310.89999999999998</v>
      </c>
      <c r="P65" s="46">
        <v>0</v>
      </c>
      <c r="Q65" s="27">
        <f t="shared" si="5"/>
        <v>0.99499095811928884</v>
      </c>
      <c r="R65" s="27">
        <f t="shared" si="6"/>
        <v>0.99499095811928884</v>
      </c>
    </row>
    <row r="66" spans="1:18" ht="46.5" customHeight="1" x14ac:dyDescent="0.25">
      <c r="A66" s="59" t="s">
        <v>70</v>
      </c>
      <c r="B66" s="35" t="s">
        <v>110</v>
      </c>
      <c r="C66" s="36" t="s">
        <v>10</v>
      </c>
      <c r="D66" s="34" t="s">
        <v>10</v>
      </c>
      <c r="E66" s="41">
        <f t="shared" si="67"/>
        <v>6058.7</v>
      </c>
      <c r="F66" s="53">
        <v>5755.7</v>
      </c>
      <c r="G66" s="53">
        <v>303</v>
      </c>
      <c r="H66" s="54">
        <v>0</v>
      </c>
      <c r="I66" s="46">
        <f t="shared" si="70"/>
        <v>5964.5</v>
      </c>
      <c r="J66" s="46">
        <v>5666.3</v>
      </c>
      <c r="K66" s="46">
        <v>298.2</v>
      </c>
      <c r="L66" s="46">
        <v>0</v>
      </c>
      <c r="M66" s="46">
        <f t="shared" si="71"/>
        <v>5964.5</v>
      </c>
      <c r="N66" s="46">
        <f t="shared" si="72"/>
        <v>5666.3</v>
      </c>
      <c r="O66" s="41">
        <f t="shared" si="73"/>
        <v>298.2</v>
      </c>
      <c r="P66" s="46">
        <v>0</v>
      </c>
      <c r="Q66" s="27">
        <f t="shared" si="5"/>
        <v>0.98445211018865442</v>
      </c>
      <c r="R66" s="27">
        <f t="shared" si="6"/>
        <v>0.98445211018865442</v>
      </c>
    </row>
    <row r="67" spans="1:18" ht="48" customHeight="1" x14ac:dyDescent="0.25">
      <c r="A67" s="59" t="s">
        <v>71</v>
      </c>
      <c r="B67" s="35" t="s">
        <v>111</v>
      </c>
      <c r="C67" s="36" t="s">
        <v>10</v>
      </c>
      <c r="D67" s="34" t="s">
        <v>10</v>
      </c>
      <c r="E67" s="41">
        <f t="shared" si="67"/>
        <v>6058.7</v>
      </c>
      <c r="F67" s="53">
        <v>5755.7</v>
      </c>
      <c r="G67" s="53">
        <v>303</v>
      </c>
      <c r="H67" s="54">
        <v>0</v>
      </c>
      <c r="I67" s="46">
        <f t="shared" si="70"/>
        <v>6028.4</v>
      </c>
      <c r="J67" s="46">
        <v>5727</v>
      </c>
      <c r="K67" s="46">
        <v>301.39999999999998</v>
      </c>
      <c r="L67" s="46">
        <v>0</v>
      </c>
      <c r="M67" s="46">
        <f t="shared" si="71"/>
        <v>6028.4</v>
      </c>
      <c r="N67" s="46">
        <f t="shared" si="72"/>
        <v>5727</v>
      </c>
      <c r="O67" s="41">
        <f t="shared" si="73"/>
        <v>301.39999999999998</v>
      </c>
      <c r="P67" s="46">
        <v>0</v>
      </c>
      <c r="Q67" s="27">
        <f t="shared" si="5"/>
        <v>0.99499892716259264</v>
      </c>
      <c r="R67" s="27">
        <f t="shared" si="6"/>
        <v>0.99499892716259264</v>
      </c>
    </row>
    <row r="68" spans="1:18" ht="48" customHeight="1" x14ac:dyDescent="0.25">
      <c r="A68" s="59" t="s">
        <v>72</v>
      </c>
      <c r="B68" s="35" t="s">
        <v>112</v>
      </c>
      <c r="C68" s="36" t="s">
        <v>10</v>
      </c>
      <c r="D68" s="34" t="s">
        <v>10</v>
      </c>
      <c r="E68" s="41">
        <f t="shared" ref="E68:E76" si="74">F68+G68+H68</f>
        <v>6248.7</v>
      </c>
      <c r="F68" s="53">
        <v>5936.2</v>
      </c>
      <c r="G68" s="53">
        <v>312.5</v>
      </c>
      <c r="H68" s="54">
        <v>0</v>
      </c>
      <c r="I68" s="46">
        <f t="shared" si="70"/>
        <v>6217.4</v>
      </c>
      <c r="J68" s="46">
        <v>5906.5</v>
      </c>
      <c r="K68" s="46">
        <v>310.89999999999998</v>
      </c>
      <c r="L68" s="46">
        <v>0</v>
      </c>
      <c r="M68" s="46">
        <f t="shared" si="71"/>
        <v>6217.4</v>
      </c>
      <c r="N68" s="46">
        <f t="shared" si="72"/>
        <v>5906.5</v>
      </c>
      <c r="O68" s="41">
        <f t="shared" si="73"/>
        <v>310.89999999999998</v>
      </c>
      <c r="P68" s="46">
        <v>0</v>
      </c>
      <c r="Q68" s="27">
        <f t="shared" si="5"/>
        <v>0.99499095811928884</v>
      </c>
      <c r="R68" s="27">
        <f t="shared" si="6"/>
        <v>0.99499095811928884</v>
      </c>
    </row>
    <row r="69" spans="1:18" ht="48" customHeight="1" x14ac:dyDescent="0.25">
      <c r="A69" s="59" t="s">
        <v>73</v>
      </c>
      <c r="B69" s="35" t="s">
        <v>113</v>
      </c>
      <c r="C69" s="36" t="s">
        <v>10</v>
      </c>
      <c r="D69" s="34" t="s">
        <v>10</v>
      </c>
      <c r="E69" s="41">
        <f t="shared" si="74"/>
        <v>6058.7</v>
      </c>
      <c r="F69" s="53">
        <v>5755.7</v>
      </c>
      <c r="G69" s="53">
        <v>303</v>
      </c>
      <c r="H69" s="54">
        <v>0</v>
      </c>
      <c r="I69" s="46">
        <f t="shared" si="70"/>
        <v>6028.2999999999993</v>
      </c>
      <c r="J69" s="46">
        <v>5726.9</v>
      </c>
      <c r="K69" s="46">
        <v>301.39999999999998</v>
      </c>
      <c r="L69" s="46">
        <v>0</v>
      </c>
      <c r="M69" s="46">
        <f t="shared" si="71"/>
        <v>6028.2999999999993</v>
      </c>
      <c r="N69" s="46">
        <f t="shared" si="72"/>
        <v>5726.9</v>
      </c>
      <c r="O69" s="41">
        <f t="shared" si="73"/>
        <v>301.39999999999998</v>
      </c>
      <c r="P69" s="46">
        <v>0</v>
      </c>
      <c r="Q69" s="27">
        <f t="shared" si="5"/>
        <v>0.99498242197171005</v>
      </c>
      <c r="R69" s="27">
        <f t="shared" si="6"/>
        <v>0.99498242197171005</v>
      </c>
    </row>
    <row r="70" spans="1:18" ht="48" customHeight="1" x14ac:dyDescent="0.25">
      <c r="A70" s="59" t="s">
        <v>74</v>
      </c>
      <c r="B70" s="35" t="s">
        <v>114</v>
      </c>
      <c r="C70" s="36" t="s">
        <v>10</v>
      </c>
      <c r="D70" s="34" t="s">
        <v>10</v>
      </c>
      <c r="E70" s="41">
        <f t="shared" si="74"/>
        <v>5888.7</v>
      </c>
      <c r="F70" s="53">
        <v>0</v>
      </c>
      <c r="G70" s="53">
        <v>5888.7</v>
      </c>
      <c r="H70" s="54">
        <v>0</v>
      </c>
      <c r="I70" s="46">
        <f t="shared" si="70"/>
        <v>5800.3</v>
      </c>
      <c r="J70" s="46">
        <v>0</v>
      </c>
      <c r="K70" s="46">
        <v>5800.3</v>
      </c>
      <c r="L70" s="46">
        <v>0</v>
      </c>
      <c r="M70" s="46">
        <f t="shared" si="71"/>
        <v>5800.3</v>
      </c>
      <c r="N70" s="46">
        <f t="shared" si="72"/>
        <v>0</v>
      </c>
      <c r="O70" s="41">
        <f t="shared" si="73"/>
        <v>5800.3</v>
      </c>
      <c r="P70" s="46">
        <v>0</v>
      </c>
      <c r="Q70" s="27">
        <f t="shared" si="5"/>
        <v>0.98498819773464441</v>
      </c>
      <c r="R70" s="27">
        <f t="shared" si="6"/>
        <v>0.98498819773464441</v>
      </c>
    </row>
    <row r="71" spans="1:18" ht="48" customHeight="1" x14ac:dyDescent="0.25">
      <c r="A71" s="59" t="s">
        <v>100</v>
      </c>
      <c r="B71" s="35" t="s">
        <v>161</v>
      </c>
      <c r="C71" s="34" t="s">
        <v>10</v>
      </c>
      <c r="D71" s="34" t="s">
        <v>10</v>
      </c>
      <c r="E71" s="41">
        <f t="shared" si="74"/>
        <v>6246</v>
      </c>
      <c r="F71" s="53">
        <v>5755.7</v>
      </c>
      <c r="G71" s="53">
        <v>490.3</v>
      </c>
      <c r="H71" s="54">
        <v>0</v>
      </c>
      <c r="I71" s="46">
        <f t="shared" si="70"/>
        <v>0</v>
      </c>
      <c r="J71" s="46">
        <v>0</v>
      </c>
      <c r="K71" s="46">
        <v>0</v>
      </c>
      <c r="L71" s="46">
        <v>0</v>
      </c>
      <c r="M71" s="46">
        <f t="shared" si="71"/>
        <v>0</v>
      </c>
      <c r="N71" s="46">
        <f t="shared" si="72"/>
        <v>0</v>
      </c>
      <c r="O71" s="41">
        <f t="shared" si="73"/>
        <v>0</v>
      </c>
      <c r="P71" s="46">
        <v>0</v>
      </c>
      <c r="Q71" s="27">
        <f t="shared" ref="Q71:Q77" si="75">(J71+K71)/(F71+G71)</f>
        <v>0</v>
      </c>
      <c r="R71" s="27">
        <f t="shared" ref="R71:R77" si="76">(N71+O71)/(F71+G71)</f>
        <v>0</v>
      </c>
    </row>
    <row r="72" spans="1:18" ht="48" customHeight="1" x14ac:dyDescent="0.25">
      <c r="A72" s="60">
        <v>6</v>
      </c>
      <c r="B72" s="73" t="s">
        <v>122</v>
      </c>
      <c r="C72" s="73"/>
      <c r="D72" s="73"/>
      <c r="E72" s="39">
        <f>SUM(E73:E74)</f>
        <v>15200.2</v>
      </c>
      <c r="F72" s="39">
        <f t="shared" ref="F72:P72" si="77">SUM(F73:F74)</f>
        <v>0</v>
      </c>
      <c r="G72" s="39">
        <f t="shared" si="77"/>
        <v>15200.2</v>
      </c>
      <c r="H72" s="39">
        <f t="shared" si="77"/>
        <v>0</v>
      </c>
      <c r="I72" s="39">
        <f t="shared" si="77"/>
        <v>6066.1</v>
      </c>
      <c r="J72" s="39">
        <f t="shared" si="77"/>
        <v>0</v>
      </c>
      <c r="K72" s="39">
        <f t="shared" si="77"/>
        <v>6066.1</v>
      </c>
      <c r="L72" s="39">
        <f t="shared" si="77"/>
        <v>0</v>
      </c>
      <c r="M72" s="39">
        <f t="shared" si="77"/>
        <v>6066.1</v>
      </c>
      <c r="N72" s="39">
        <f t="shared" si="77"/>
        <v>0</v>
      </c>
      <c r="O72" s="39">
        <f t="shared" si="77"/>
        <v>6066.1</v>
      </c>
      <c r="P72" s="39">
        <f t="shared" si="77"/>
        <v>0</v>
      </c>
      <c r="Q72" s="28">
        <f t="shared" si="75"/>
        <v>0.39908027525953604</v>
      </c>
      <c r="R72" s="28">
        <f t="shared" si="76"/>
        <v>0.39908027525953604</v>
      </c>
    </row>
    <row r="73" spans="1:18" ht="62.25" customHeight="1" x14ac:dyDescent="0.25">
      <c r="A73" s="61" t="s">
        <v>203</v>
      </c>
      <c r="B73" s="55" t="s">
        <v>123</v>
      </c>
      <c r="C73" s="36" t="s">
        <v>10</v>
      </c>
      <c r="D73" s="34" t="s">
        <v>121</v>
      </c>
      <c r="E73" s="41">
        <f t="shared" si="74"/>
        <v>8903.9</v>
      </c>
      <c r="F73" s="38">
        <v>0</v>
      </c>
      <c r="G73" s="52">
        <v>8903.9</v>
      </c>
      <c r="H73" s="38">
        <v>0</v>
      </c>
      <c r="I73" s="45">
        <f t="shared" ref="I73:I74" si="78">J73+K73+L73</f>
        <v>0</v>
      </c>
      <c r="J73" s="41">
        <v>0</v>
      </c>
      <c r="K73" s="41">
        <v>0</v>
      </c>
      <c r="L73" s="41">
        <v>0</v>
      </c>
      <c r="M73" s="45">
        <f t="shared" ref="M73:M74" si="79">N73+O73+P73</f>
        <v>0</v>
      </c>
      <c r="N73" s="41">
        <v>0</v>
      </c>
      <c r="O73" s="46">
        <v>0</v>
      </c>
      <c r="P73" s="41">
        <v>0</v>
      </c>
      <c r="Q73" s="27">
        <f t="shared" si="75"/>
        <v>0</v>
      </c>
      <c r="R73" s="27">
        <f t="shared" si="76"/>
        <v>0</v>
      </c>
    </row>
    <row r="74" spans="1:18" ht="48" customHeight="1" x14ac:dyDescent="0.25">
      <c r="A74" s="61" t="s">
        <v>204</v>
      </c>
      <c r="B74" s="55" t="s">
        <v>124</v>
      </c>
      <c r="C74" s="34" t="s">
        <v>10</v>
      </c>
      <c r="D74" s="34" t="s">
        <v>121</v>
      </c>
      <c r="E74" s="41">
        <f t="shared" si="74"/>
        <v>6296.3</v>
      </c>
      <c r="F74" s="38">
        <v>0</v>
      </c>
      <c r="G74" s="52">
        <f>9074.6-2778.3</f>
        <v>6296.3</v>
      </c>
      <c r="H74" s="38">
        <v>0</v>
      </c>
      <c r="I74" s="46">
        <f t="shared" si="78"/>
        <v>6066.1</v>
      </c>
      <c r="J74" s="41">
        <v>0</v>
      </c>
      <c r="K74" s="41">
        <v>6066.1</v>
      </c>
      <c r="L74" s="41">
        <v>0</v>
      </c>
      <c r="M74" s="46">
        <f t="shared" si="79"/>
        <v>6066.1</v>
      </c>
      <c r="N74" s="41">
        <v>0</v>
      </c>
      <c r="O74" s="41">
        <f t="shared" ref="O74" si="80">K74</f>
        <v>6066.1</v>
      </c>
      <c r="P74" s="41">
        <v>0</v>
      </c>
      <c r="Q74" s="27">
        <f t="shared" si="75"/>
        <v>0.96343884503597355</v>
      </c>
      <c r="R74" s="27">
        <f t="shared" si="76"/>
        <v>0.96343884503597355</v>
      </c>
    </row>
    <row r="75" spans="1:18" ht="48" customHeight="1" x14ac:dyDescent="0.25">
      <c r="A75" s="60" t="s">
        <v>75</v>
      </c>
      <c r="B75" s="78" t="s">
        <v>172</v>
      </c>
      <c r="C75" s="78"/>
      <c r="D75" s="78"/>
      <c r="E75" s="39">
        <f>SUM(E76)</f>
        <v>815.5</v>
      </c>
      <c r="F75" s="39">
        <f t="shared" ref="F75:P75" si="81">SUM(F76)</f>
        <v>766.9</v>
      </c>
      <c r="G75" s="39">
        <f t="shared" si="81"/>
        <v>40.4</v>
      </c>
      <c r="H75" s="39">
        <f t="shared" si="81"/>
        <v>8.1999999999999993</v>
      </c>
      <c r="I75" s="39">
        <f t="shared" si="81"/>
        <v>815.5</v>
      </c>
      <c r="J75" s="39">
        <f t="shared" si="81"/>
        <v>766.9</v>
      </c>
      <c r="K75" s="39">
        <f t="shared" si="81"/>
        <v>40.4</v>
      </c>
      <c r="L75" s="39">
        <f t="shared" si="81"/>
        <v>8.1999999999999993</v>
      </c>
      <c r="M75" s="39">
        <f t="shared" si="81"/>
        <v>815.5</v>
      </c>
      <c r="N75" s="39">
        <f t="shared" si="81"/>
        <v>766.9</v>
      </c>
      <c r="O75" s="39">
        <f t="shared" si="81"/>
        <v>40.4</v>
      </c>
      <c r="P75" s="39">
        <f t="shared" si="81"/>
        <v>8.1999999999999993</v>
      </c>
      <c r="Q75" s="28">
        <f t="shared" si="75"/>
        <v>1</v>
      </c>
      <c r="R75" s="28">
        <f t="shared" si="76"/>
        <v>1</v>
      </c>
    </row>
    <row r="76" spans="1:18" ht="48" customHeight="1" x14ac:dyDescent="0.25">
      <c r="A76" s="61" t="s">
        <v>162</v>
      </c>
      <c r="B76" s="55" t="s">
        <v>173</v>
      </c>
      <c r="C76" s="34" t="s">
        <v>10</v>
      </c>
      <c r="D76" s="34" t="s">
        <v>121</v>
      </c>
      <c r="E76" s="41">
        <f t="shared" si="74"/>
        <v>815.5</v>
      </c>
      <c r="F76" s="52">
        <v>766.9</v>
      </c>
      <c r="G76" s="52">
        <v>40.4</v>
      </c>
      <c r="H76" s="56">
        <v>8.1999999999999993</v>
      </c>
      <c r="I76" s="45">
        <f t="shared" ref="I76" si="82">J76+K76+L76</f>
        <v>815.5</v>
      </c>
      <c r="J76" s="52">
        <v>766.9</v>
      </c>
      <c r="K76" s="52">
        <v>40.4</v>
      </c>
      <c r="L76" s="56">
        <v>8.1999999999999993</v>
      </c>
      <c r="M76" s="45">
        <f>N76+O76+P76</f>
        <v>815.5</v>
      </c>
      <c r="N76" s="52">
        <v>766.9</v>
      </c>
      <c r="O76" s="52">
        <v>40.4</v>
      </c>
      <c r="P76" s="56">
        <v>8.1999999999999993</v>
      </c>
      <c r="Q76" s="27">
        <f t="shared" si="75"/>
        <v>1</v>
      </c>
      <c r="R76" s="27">
        <f t="shared" si="76"/>
        <v>1</v>
      </c>
    </row>
    <row r="77" spans="1:18" ht="15.75" customHeight="1" x14ac:dyDescent="0.25">
      <c r="A77" s="62"/>
      <c r="B77" s="72" t="s">
        <v>28</v>
      </c>
      <c r="C77" s="72"/>
      <c r="D77" s="72"/>
      <c r="E77" s="47">
        <f t="shared" ref="E77:P77" si="83">E61+E46+E23+E18+E6+E72+E75</f>
        <v>210581.59999999998</v>
      </c>
      <c r="F77" s="47">
        <f t="shared" si="83"/>
        <v>80197.299999999988</v>
      </c>
      <c r="G77" s="47">
        <f t="shared" si="83"/>
        <v>130194.99999999997</v>
      </c>
      <c r="H77" s="47">
        <f t="shared" si="83"/>
        <v>189.3</v>
      </c>
      <c r="I77" s="47">
        <f t="shared" si="83"/>
        <v>161635.22000000003</v>
      </c>
      <c r="J77" s="47">
        <f t="shared" si="83"/>
        <v>52297.5</v>
      </c>
      <c r="K77" s="47">
        <f t="shared" si="83"/>
        <v>108713.62000000001</v>
      </c>
      <c r="L77" s="47">
        <f t="shared" si="83"/>
        <v>624.10000000000014</v>
      </c>
      <c r="M77" s="47">
        <f t="shared" si="83"/>
        <v>161635.22000000003</v>
      </c>
      <c r="N77" s="47">
        <f t="shared" si="83"/>
        <v>52297.5</v>
      </c>
      <c r="O77" s="47">
        <f t="shared" si="83"/>
        <v>108713.62000000001</v>
      </c>
      <c r="P77" s="47">
        <f t="shared" si="83"/>
        <v>624.10000000000014</v>
      </c>
      <c r="Q77" s="28">
        <f t="shared" si="75"/>
        <v>0.76528998447186536</v>
      </c>
      <c r="R77" s="28">
        <f t="shared" si="76"/>
        <v>0.76528998447186536</v>
      </c>
    </row>
    <row r="78" spans="1:18" x14ac:dyDescent="0.25">
      <c r="I78" s="49"/>
    </row>
    <row r="80" spans="1:18" x14ac:dyDescent="0.25">
      <c r="E80" s="49"/>
    </row>
  </sheetData>
  <mergeCells count="25">
    <mergeCell ref="A1:R1"/>
    <mergeCell ref="A2:R2"/>
    <mergeCell ref="A3:A4"/>
    <mergeCell ref="B3:B4"/>
    <mergeCell ref="C3:C4"/>
    <mergeCell ref="D3:D4"/>
    <mergeCell ref="E3:H3"/>
    <mergeCell ref="I3:L3"/>
    <mergeCell ref="M3:P3"/>
    <mergeCell ref="Q3:Q4"/>
    <mergeCell ref="R3:R4"/>
    <mergeCell ref="B6:D6"/>
    <mergeCell ref="B77:D77"/>
    <mergeCell ref="B18:D18"/>
    <mergeCell ref="B23:D23"/>
    <mergeCell ref="B46:D46"/>
    <mergeCell ref="B61:D61"/>
    <mergeCell ref="B19:D19"/>
    <mergeCell ref="B21:D21"/>
    <mergeCell ref="B24:D24"/>
    <mergeCell ref="B38:D38"/>
    <mergeCell ref="B42:D42"/>
    <mergeCell ref="B72:D72"/>
    <mergeCell ref="B43:D43"/>
    <mergeCell ref="B75:D75"/>
  </mergeCells>
  <pageMargins left="0.31496062992125984" right="0.31496062992125984" top="0.35433070866141736" bottom="0.35433070866141736" header="0.31496062992125984" footer="0.31496062992125984"/>
  <pageSetup paperSize="9" scale="34" orientation="landscape" r:id="rId1"/>
  <rowBreaks count="1" manualBreakCount="1">
    <brk id="37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51"/>
  <sheetViews>
    <sheetView view="pageBreakPreview" topLeftCell="A40" zoomScale="90" zoomScaleNormal="100" zoomScaleSheetLayoutView="90" workbookViewId="0">
      <selection activeCell="K20" sqref="K20:K22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25.42578125" style="1" customWidth="1"/>
    <col min="4" max="4" width="25.140625" style="1" customWidth="1"/>
    <col min="5" max="5" width="17.140625" style="1" customWidth="1"/>
    <col min="6" max="6" width="19.5703125" style="1" customWidth="1"/>
    <col min="7" max="7" width="15.7109375" style="1" customWidth="1"/>
    <col min="8" max="8" width="14.7109375" style="1" customWidth="1"/>
    <col min="9" max="9" width="14.140625" style="1" customWidth="1"/>
    <col min="10" max="10" width="15.7109375" style="1" customWidth="1"/>
    <col min="11" max="11" width="15.140625" style="1" customWidth="1"/>
    <col min="12" max="253" width="9.140625" style="1"/>
    <col min="254" max="254" width="6.5703125" style="1" customWidth="1"/>
    <col min="255" max="255" width="35.28515625" style="1" customWidth="1"/>
    <col min="256" max="256" width="14" style="1" customWidth="1"/>
    <col min="257" max="257" width="11.42578125" style="1" customWidth="1"/>
    <col min="258" max="258" width="21.7109375" style="1" customWidth="1"/>
    <col min="259" max="259" width="13.7109375" style="1" customWidth="1"/>
    <col min="260" max="260" width="14.85546875" style="1" customWidth="1"/>
    <col min="261" max="261" width="19.5703125" style="1" customWidth="1"/>
    <col min="262" max="262" width="13.7109375" style="1" customWidth="1"/>
    <col min="263" max="263" width="14.7109375" style="1" customWidth="1"/>
    <col min="264" max="265" width="14.140625" style="1" customWidth="1"/>
    <col min="266" max="266" width="15.140625" style="1" customWidth="1"/>
    <col min="267" max="267" width="21.5703125" style="1" customWidth="1"/>
    <col min="268" max="509" width="9.140625" style="1"/>
    <col min="510" max="510" width="6.5703125" style="1" customWidth="1"/>
    <col min="511" max="511" width="35.28515625" style="1" customWidth="1"/>
    <col min="512" max="512" width="14" style="1" customWidth="1"/>
    <col min="513" max="513" width="11.42578125" style="1" customWidth="1"/>
    <col min="514" max="514" width="21.7109375" style="1" customWidth="1"/>
    <col min="515" max="515" width="13.7109375" style="1" customWidth="1"/>
    <col min="516" max="516" width="14.85546875" style="1" customWidth="1"/>
    <col min="517" max="517" width="19.5703125" style="1" customWidth="1"/>
    <col min="518" max="518" width="13.7109375" style="1" customWidth="1"/>
    <col min="519" max="519" width="14.7109375" style="1" customWidth="1"/>
    <col min="520" max="521" width="14.140625" style="1" customWidth="1"/>
    <col min="522" max="522" width="15.140625" style="1" customWidth="1"/>
    <col min="523" max="523" width="21.5703125" style="1" customWidth="1"/>
    <col min="524" max="765" width="9.140625" style="1"/>
    <col min="766" max="766" width="6.5703125" style="1" customWidth="1"/>
    <col min="767" max="767" width="35.28515625" style="1" customWidth="1"/>
    <col min="768" max="768" width="14" style="1" customWidth="1"/>
    <col min="769" max="769" width="11.42578125" style="1" customWidth="1"/>
    <col min="770" max="770" width="21.7109375" style="1" customWidth="1"/>
    <col min="771" max="771" width="13.7109375" style="1" customWidth="1"/>
    <col min="772" max="772" width="14.85546875" style="1" customWidth="1"/>
    <col min="773" max="773" width="19.5703125" style="1" customWidth="1"/>
    <col min="774" max="774" width="13.7109375" style="1" customWidth="1"/>
    <col min="775" max="775" width="14.7109375" style="1" customWidth="1"/>
    <col min="776" max="777" width="14.140625" style="1" customWidth="1"/>
    <col min="778" max="778" width="15.140625" style="1" customWidth="1"/>
    <col min="779" max="779" width="21.5703125" style="1" customWidth="1"/>
    <col min="780" max="1021" width="9.140625" style="1"/>
    <col min="1022" max="1022" width="6.5703125" style="1" customWidth="1"/>
    <col min="1023" max="1023" width="35.28515625" style="1" customWidth="1"/>
    <col min="1024" max="1024" width="14" style="1" customWidth="1"/>
    <col min="1025" max="1025" width="11.42578125" style="1" customWidth="1"/>
    <col min="1026" max="1026" width="21.7109375" style="1" customWidth="1"/>
    <col min="1027" max="1027" width="13.7109375" style="1" customWidth="1"/>
    <col min="1028" max="1028" width="14.85546875" style="1" customWidth="1"/>
    <col min="1029" max="1029" width="19.5703125" style="1" customWidth="1"/>
    <col min="1030" max="1030" width="13.7109375" style="1" customWidth="1"/>
    <col min="1031" max="1031" width="14.7109375" style="1" customWidth="1"/>
    <col min="1032" max="1033" width="14.140625" style="1" customWidth="1"/>
    <col min="1034" max="1034" width="15.140625" style="1" customWidth="1"/>
    <col min="1035" max="1035" width="21.5703125" style="1" customWidth="1"/>
    <col min="1036" max="1277" width="9.140625" style="1"/>
    <col min="1278" max="1278" width="6.5703125" style="1" customWidth="1"/>
    <col min="1279" max="1279" width="35.28515625" style="1" customWidth="1"/>
    <col min="1280" max="1280" width="14" style="1" customWidth="1"/>
    <col min="1281" max="1281" width="11.42578125" style="1" customWidth="1"/>
    <col min="1282" max="1282" width="21.7109375" style="1" customWidth="1"/>
    <col min="1283" max="1283" width="13.7109375" style="1" customWidth="1"/>
    <col min="1284" max="1284" width="14.85546875" style="1" customWidth="1"/>
    <col min="1285" max="1285" width="19.5703125" style="1" customWidth="1"/>
    <col min="1286" max="1286" width="13.7109375" style="1" customWidth="1"/>
    <col min="1287" max="1287" width="14.7109375" style="1" customWidth="1"/>
    <col min="1288" max="1289" width="14.140625" style="1" customWidth="1"/>
    <col min="1290" max="1290" width="15.140625" style="1" customWidth="1"/>
    <col min="1291" max="1291" width="21.5703125" style="1" customWidth="1"/>
    <col min="1292" max="1533" width="9.140625" style="1"/>
    <col min="1534" max="1534" width="6.5703125" style="1" customWidth="1"/>
    <col min="1535" max="1535" width="35.28515625" style="1" customWidth="1"/>
    <col min="1536" max="1536" width="14" style="1" customWidth="1"/>
    <col min="1537" max="1537" width="11.42578125" style="1" customWidth="1"/>
    <col min="1538" max="1538" width="21.7109375" style="1" customWidth="1"/>
    <col min="1539" max="1539" width="13.7109375" style="1" customWidth="1"/>
    <col min="1540" max="1540" width="14.85546875" style="1" customWidth="1"/>
    <col min="1541" max="1541" width="19.5703125" style="1" customWidth="1"/>
    <col min="1542" max="1542" width="13.7109375" style="1" customWidth="1"/>
    <col min="1543" max="1543" width="14.7109375" style="1" customWidth="1"/>
    <col min="1544" max="1545" width="14.140625" style="1" customWidth="1"/>
    <col min="1546" max="1546" width="15.140625" style="1" customWidth="1"/>
    <col min="1547" max="1547" width="21.5703125" style="1" customWidth="1"/>
    <col min="1548" max="1789" width="9.140625" style="1"/>
    <col min="1790" max="1790" width="6.5703125" style="1" customWidth="1"/>
    <col min="1791" max="1791" width="35.28515625" style="1" customWidth="1"/>
    <col min="1792" max="1792" width="14" style="1" customWidth="1"/>
    <col min="1793" max="1793" width="11.42578125" style="1" customWidth="1"/>
    <col min="1794" max="1794" width="21.7109375" style="1" customWidth="1"/>
    <col min="1795" max="1795" width="13.7109375" style="1" customWidth="1"/>
    <col min="1796" max="1796" width="14.85546875" style="1" customWidth="1"/>
    <col min="1797" max="1797" width="19.5703125" style="1" customWidth="1"/>
    <col min="1798" max="1798" width="13.7109375" style="1" customWidth="1"/>
    <col min="1799" max="1799" width="14.7109375" style="1" customWidth="1"/>
    <col min="1800" max="1801" width="14.140625" style="1" customWidth="1"/>
    <col min="1802" max="1802" width="15.140625" style="1" customWidth="1"/>
    <col min="1803" max="1803" width="21.5703125" style="1" customWidth="1"/>
    <col min="1804" max="2045" width="9.140625" style="1"/>
    <col min="2046" max="2046" width="6.5703125" style="1" customWidth="1"/>
    <col min="2047" max="2047" width="35.28515625" style="1" customWidth="1"/>
    <col min="2048" max="2048" width="14" style="1" customWidth="1"/>
    <col min="2049" max="2049" width="11.42578125" style="1" customWidth="1"/>
    <col min="2050" max="2050" width="21.7109375" style="1" customWidth="1"/>
    <col min="2051" max="2051" width="13.7109375" style="1" customWidth="1"/>
    <col min="2052" max="2052" width="14.85546875" style="1" customWidth="1"/>
    <col min="2053" max="2053" width="19.5703125" style="1" customWidth="1"/>
    <col min="2054" max="2054" width="13.7109375" style="1" customWidth="1"/>
    <col min="2055" max="2055" width="14.7109375" style="1" customWidth="1"/>
    <col min="2056" max="2057" width="14.140625" style="1" customWidth="1"/>
    <col min="2058" max="2058" width="15.140625" style="1" customWidth="1"/>
    <col min="2059" max="2059" width="21.5703125" style="1" customWidth="1"/>
    <col min="2060" max="2301" width="9.140625" style="1"/>
    <col min="2302" max="2302" width="6.5703125" style="1" customWidth="1"/>
    <col min="2303" max="2303" width="35.28515625" style="1" customWidth="1"/>
    <col min="2304" max="2304" width="14" style="1" customWidth="1"/>
    <col min="2305" max="2305" width="11.42578125" style="1" customWidth="1"/>
    <col min="2306" max="2306" width="21.7109375" style="1" customWidth="1"/>
    <col min="2307" max="2307" width="13.7109375" style="1" customWidth="1"/>
    <col min="2308" max="2308" width="14.85546875" style="1" customWidth="1"/>
    <col min="2309" max="2309" width="19.5703125" style="1" customWidth="1"/>
    <col min="2310" max="2310" width="13.7109375" style="1" customWidth="1"/>
    <col min="2311" max="2311" width="14.7109375" style="1" customWidth="1"/>
    <col min="2312" max="2313" width="14.140625" style="1" customWidth="1"/>
    <col min="2314" max="2314" width="15.140625" style="1" customWidth="1"/>
    <col min="2315" max="2315" width="21.5703125" style="1" customWidth="1"/>
    <col min="2316" max="2557" width="9.140625" style="1"/>
    <col min="2558" max="2558" width="6.5703125" style="1" customWidth="1"/>
    <col min="2559" max="2559" width="35.28515625" style="1" customWidth="1"/>
    <col min="2560" max="2560" width="14" style="1" customWidth="1"/>
    <col min="2561" max="2561" width="11.42578125" style="1" customWidth="1"/>
    <col min="2562" max="2562" width="21.7109375" style="1" customWidth="1"/>
    <col min="2563" max="2563" width="13.7109375" style="1" customWidth="1"/>
    <col min="2564" max="2564" width="14.85546875" style="1" customWidth="1"/>
    <col min="2565" max="2565" width="19.5703125" style="1" customWidth="1"/>
    <col min="2566" max="2566" width="13.7109375" style="1" customWidth="1"/>
    <col min="2567" max="2567" width="14.7109375" style="1" customWidth="1"/>
    <col min="2568" max="2569" width="14.140625" style="1" customWidth="1"/>
    <col min="2570" max="2570" width="15.140625" style="1" customWidth="1"/>
    <col min="2571" max="2571" width="21.5703125" style="1" customWidth="1"/>
    <col min="2572" max="2813" width="9.140625" style="1"/>
    <col min="2814" max="2814" width="6.5703125" style="1" customWidth="1"/>
    <col min="2815" max="2815" width="35.28515625" style="1" customWidth="1"/>
    <col min="2816" max="2816" width="14" style="1" customWidth="1"/>
    <col min="2817" max="2817" width="11.42578125" style="1" customWidth="1"/>
    <col min="2818" max="2818" width="21.7109375" style="1" customWidth="1"/>
    <col min="2819" max="2819" width="13.7109375" style="1" customWidth="1"/>
    <col min="2820" max="2820" width="14.85546875" style="1" customWidth="1"/>
    <col min="2821" max="2821" width="19.5703125" style="1" customWidth="1"/>
    <col min="2822" max="2822" width="13.7109375" style="1" customWidth="1"/>
    <col min="2823" max="2823" width="14.7109375" style="1" customWidth="1"/>
    <col min="2824" max="2825" width="14.140625" style="1" customWidth="1"/>
    <col min="2826" max="2826" width="15.140625" style="1" customWidth="1"/>
    <col min="2827" max="2827" width="21.5703125" style="1" customWidth="1"/>
    <col min="2828" max="3069" width="9.140625" style="1"/>
    <col min="3070" max="3070" width="6.5703125" style="1" customWidth="1"/>
    <col min="3071" max="3071" width="35.28515625" style="1" customWidth="1"/>
    <col min="3072" max="3072" width="14" style="1" customWidth="1"/>
    <col min="3073" max="3073" width="11.42578125" style="1" customWidth="1"/>
    <col min="3074" max="3074" width="21.7109375" style="1" customWidth="1"/>
    <col min="3075" max="3075" width="13.7109375" style="1" customWidth="1"/>
    <col min="3076" max="3076" width="14.85546875" style="1" customWidth="1"/>
    <col min="3077" max="3077" width="19.5703125" style="1" customWidth="1"/>
    <col min="3078" max="3078" width="13.7109375" style="1" customWidth="1"/>
    <col min="3079" max="3079" width="14.7109375" style="1" customWidth="1"/>
    <col min="3080" max="3081" width="14.140625" style="1" customWidth="1"/>
    <col min="3082" max="3082" width="15.140625" style="1" customWidth="1"/>
    <col min="3083" max="3083" width="21.5703125" style="1" customWidth="1"/>
    <col min="3084" max="3325" width="9.140625" style="1"/>
    <col min="3326" max="3326" width="6.5703125" style="1" customWidth="1"/>
    <col min="3327" max="3327" width="35.28515625" style="1" customWidth="1"/>
    <col min="3328" max="3328" width="14" style="1" customWidth="1"/>
    <col min="3329" max="3329" width="11.42578125" style="1" customWidth="1"/>
    <col min="3330" max="3330" width="21.7109375" style="1" customWidth="1"/>
    <col min="3331" max="3331" width="13.7109375" style="1" customWidth="1"/>
    <col min="3332" max="3332" width="14.85546875" style="1" customWidth="1"/>
    <col min="3333" max="3333" width="19.5703125" style="1" customWidth="1"/>
    <col min="3334" max="3334" width="13.7109375" style="1" customWidth="1"/>
    <col min="3335" max="3335" width="14.7109375" style="1" customWidth="1"/>
    <col min="3336" max="3337" width="14.140625" style="1" customWidth="1"/>
    <col min="3338" max="3338" width="15.140625" style="1" customWidth="1"/>
    <col min="3339" max="3339" width="21.5703125" style="1" customWidth="1"/>
    <col min="3340" max="3581" width="9.140625" style="1"/>
    <col min="3582" max="3582" width="6.5703125" style="1" customWidth="1"/>
    <col min="3583" max="3583" width="35.28515625" style="1" customWidth="1"/>
    <col min="3584" max="3584" width="14" style="1" customWidth="1"/>
    <col min="3585" max="3585" width="11.42578125" style="1" customWidth="1"/>
    <col min="3586" max="3586" width="21.7109375" style="1" customWidth="1"/>
    <col min="3587" max="3587" width="13.7109375" style="1" customWidth="1"/>
    <col min="3588" max="3588" width="14.85546875" style="1" customWidth="1"/>
    <col min="3589" max="3589" width="19.5703125" style="1" customWidth="1"/>
    <col min="3590" max="3590" width="13.7109375" style="1" customWidth="1"/>
    <col min="3591" max="3591" width="14.7109375" style="1" customWidth="1"/>
    <col min="3592" max="3593" width="14.140625" style="1" customWidth="1"/>
    <col min="3594" max="3594" width="15.140625" style="1" customWidth="1"/>
    <col min="3595" max="3595" width="21.5703125" style="1" customWidth="1"/>
    <col min="3596" max="3837" width="9.140625" style="1"/>
    <col min="3838" max="3838" width="6.5703125" style="1" customWidth="1"/>
    <col min="3839" max="3839" width="35.28515625" style="1" customWidth="1"/>
    <col min="3840" max="3840" width="14" style="1" customWidth="1"/>
    <col min="3841" max="3841" width="11.42578125" style="1" customWidth="1"/>
    <col min="3842" max="3842" width="21.7109375" style="1" customWidth="1"/>
    <col min="3843" max="3843" width="13.7109375" style="1" customWidth="1"/>
    <col min="3844" max="3844" width="14.85546875" style="1" customWidth="1"/>
    <col min="3845" max="3845" width="19.5703125" style="1" customWidth="1"/>
    <col min="3846" max="3846" width="13.7109375" style="1" customWidth="1"/>
    <col min="3847" max="3847" width="14.7109375" style="1" customWidth="1"/>
    <col min="3848" max="3849" width="14.140625" style="1" customWidth="1"/>
    <col min="3850" max="3850" width="15.140625" style="1" customWidth="1"/>
    <col min="3851" max="3851" width="21.5703125" style="1" customWidth="1"/>
    <col min="3852" max="4093" width="9.140625" style="1"/>
    <col min="4094" max="4094" width="6.5703125" style="1" customWidth="1"/>
    <col min="4095" max="4095" width="35.28515625" style="1" customWidth="1"/>
    <col min="4096" max="4096" width="14" style="1" customWidth="1"/>
    <col min="4097" max="4097" width="11.42578125" style="1" customWidth="1"/>
    <col min="4098" max="4098" width="21.7109375" style="1" customWidth="1"/>
    <col min="4099" max="4099" width="13.7109375" style="1" customWidth="1"/>
    <col min="4100" max="4100" width="14.85546875" style="1" customWidth="1"/>
    <col min="4101" max="4101" width="19.5703125" style="1" customWidth="1"/>
    <col min="4102" max="4102" width="13.7109375" style="1" customWidth="1"/>
    <col min="4103" max="4103" width="14.7109375" style="1" customWidth="1"/>
    <col min="4104" max="4105" width="14.140625" style="1" customWidth="1"/>
    <col min="4106" max="4106" width="15.140625" style="1" customWidth="1"/>
    <col min="4107" max="4107" width="21.5703125" style="1" customWidth="1"/>
    <col min="4108" max="4349" width="9.140625" style="1"/>
    <col min="4350" max="4350" width="6.5703125" style="1" customWidth="1"/>
    <col min="4351" max="4351" width="35.28515625" style="1" customWidth="1"/>
    <col min="4352" max="4352" width="14" style="1" customWidth="1"/>
    <col min="4353" max="4353" width="11.42578125" style="1" customWidth="1"/>
    <col min="4354" max="4354" width="21.7109375" style="1" customWidth="1"/>
    <col min="4355" max="4355" width="13.7109375" style="1" customWidth="1"/>
    <col min="4356" max="4356" width="14.85546875" style="1" customWidth="1"/>
    <col min="4357" max="4357" width="19.5703125" style="1" customWidth="1"/>
    <col min="4358" max="4358" width="13.7109375" style="1" customWidth="1"/>
    <col min="4359" max="4359" width="14.7109375" style="1" customWidth="1"/>
    <col min="4360" max="4361" width="14.140625" style="1" customWidth="1"/>
    <col min="4362" max="4362" width="15.140625" style="1" customWidth="1"/>
    <col min="4363" max="4363" width="21.5703125" style="1" customWidth="1"/>
    <col min="4364" max="4605" width="9.140625" style="1"/>
    <col min="4606" max="4606" width="6.5703125" style="1" customWidth="1"/>
    <col min="4607" max="4607" width="35.28515625" style="1" customWidth="1"/>
    <col min="4608" max="4608" width="14" style="1" customWidth="1"/>
    <col min="4609" max="4609" width="11.42578125" style="1" customWidth="1"/>
    <col min="4610" max="4610" width="21.7109375" style="1" customWidth="1"/>
    <col min="4611" max="4611" width="13.7109375" style="1" customWidth="1"/>
    <col min="4612" max="4612" width="14.85546875" style="1" customWidth="1"/>
    <col min="4613" max="4613" width="19.5703125" style="1" customWidth="1"/>
    <col min="4614" max="4614" width="13.7109375" style="1" customWidth="1"/>
    <col min="4615" max="4615" width="14.7109375" style="1" customWidth="1"/>
    <col min="4616" max="4617" width="14.140625" style="1" customWidth="1"/>
    <col min="4618" max="4618" width="15.140625" style="1" customWidth="1"/>
    <col min="4619" max="4619" width="21.5703125" style="1" customWidth="1"/>
    <col min="4620" max="4861" width="9.140625" style="1"/>
    <col min="4862" max="4862" width="6.5703125" style="1" customWidth="1"/>
    <col min="4863" max="4863" width="35.28515625" style="1" customWidth="1"/>
    <col min="4864" max="4864" width="14" style="1" customWidth="1"/>
    <col min="4865" max="4865" width="11.42578125" style="1" customWidth="1"/>
    <col min="4866" max="4866" width="21.7109375" style="1" customWidth="1"/>
    <col min="4867" max="4867" width="13.7109375" style="1" customWidth="1"/>
    <col min="4868" max="4868" width="14.85546875" style="1" customWidth="1"/>
    <col min="4869" max="4869" width="19.5703125" style="1" customWidth="1"/>
    <col min="4870" max="4870" width="13.7109375" style="1" customWidth="1"/>
    <col min="4871" max="4871" width="14.7109375" style="1" customWidth="1"/>
    <col min="4872" max="4873" width="14.140625" style="1" customWidth="1"/>
    <col min="4874" max="4874" width="15.140625" style="1" customWidth="1"/>
    <col min="4875" max="4875" width="21.5703125" style="1" customWidth="1"/>
    <col min="4876" max="5117" width="9.140625" style="1"/>
    <col min="5118" max="5118" width="6.5703125" style="1" customWidth="1"/>
    <col min="5119" max="5119" width="35.28515625" style="1" customWidth="1"/>
    <col min="5120" max="5120" width="14" style="1" customWidth="1"/>
    <col min="5121" max="5121" width="11.42578125" style="1" customWidth="1"/>
    <col min="5122" max="5122" width="21.7109375" style="1" customWidth="1"/>
    <col min="5123" max="5123" width="13.7109375" style="1" customWidth="1"/>
    <col min="5124" max="5124" width="14.85546875" style="1" customWidth="1"/>
    <col min="5125" max="5125" width="19.5703125" style="1" customWidth="1"/>
    <col min="5126" max="5126" width="13.7109375" style="1" customWidth="1"/>
    <col min="5127" max="5127" width="14.7109375" style="1" customWidth="1"/>
    <col min="5128" max="5129" width="14.140625" style="1" customWidth="1"/>
    <col min="5130" max="5130" width="15.140625" style="1" customWidth="1"/>
    <col min="5131" max="5131" width="21.5703125" style="1" customWidth="1"/>
    <col min="5132" max="5373" width="9.140625" style="1"/>
    <col min="5374" max="5374" width="6.5703125" style="1" customWidth="1"/>
    <col min="5375" max="5375" width="35.28515625" style="1" customWidth="1"/>
    <col min="5376" max="5376" width="14" style="1" customWidth="1"/>
    <col min="5377" max="5377" width="11.42578125" style="1" customWidth="1"/>
    <col min="5378" max="5378" width="21.7109375" style="1" customWidth="1"/>
    <col min="5379" max="5379" width="13.7109375" style="1" customWidth="1"/>
    <col min="5380" max="5380" width="14.85546875" style="1" customWidth="1"/>
    <col min="5381" max="5381" width="19.5703125" style="1" customWidth="1"/>
    <col min="5382" max="5382" width="13.7109375" style="1" customWidth="1"/>
    <col min="5383" max="5383" width="14.7109375" style="1" customWidth="1"/>
    <col min="5384" max="5385" width="14.140625" style="1" customWidth="1"/>
    <col min="5386" max="5386" width="15.140625" style="1" customWidth="1"/>
    <col min="5387" max="5387" width="21.5703125" style="1" customWidth="1"/>
    <col min="5388" max="5629" width="9.140625" style="1"/>
    <col min="5630" max="5630" width="6.5703125" style="1" customWidth="1"/>
    <col min="5631" max="5631" width="35.28515625" style="1" customWidth="1"/>
    <col min="5632" max="5632" width="14" style="1" customWidth="1"/>
    <col min="5633" max="5633" width="11.42578125" style="1" customWidth="1"/>
    <col min="5634" max="5634" width="21.7109375" style="1" customWidth="1"/>
    <col min="5635" max="5635" width="13.7109375" style="1" customWidth="1"/>
    <col min="5636" max="5636" width="14.85546875" style="1" customWidth="1"/>
    <col min="5637" max="5637" width="19.5703125" style="1" customWidth="1"/>
    <col min="5638" max="5638" width="13.7109375" style="1" customWidth="1"/>
    <col min="5639" max="5639" width="14.7109375" style="1" customWidth="1"/>
    <col min="5640" max="5641" width="14.140625" style="1" customWidth="1"/>
    <col min="5642" max="5642" width="15.140625" style="1" customWidth="1"/>
    <col min="5643" max="5643" width="21.5703125" style="1" customWidth="1"/>
    <col min="5644" max="5885" width="9.140625" style="1"/>
    <col min="5886" max="5886" width="6.5703125" style="1" customWidth="1"/>
    <col min="5887" max="5887" width="35.28515625" style="1" customWidth="1"/>
    <col min="5888" max="5888" width="14" style="1" customWidth="1"/>
    <col min="5889" max="5889" width="11.42578125" style="1" customWidth="1"/>
    <col min="5890" max="5890" width="21.7109375" style="1" customWidth="1"/>
    <col min="5891" max="5891" width="13.7109375" style="1" customWidth="1"/>
    <col min="5892" max="5892" width="14.85546875" style="1" customWidth="1"/>
    <col min="5893" max="5893" width="19.5703125" style="1" customWidth="1"/>
    <col min="5894" max="5894" width="13.7109375" style="1" customWidth="1"/>
    <col min="5895" max="5895" width="14.7109375" style="1" customWidth="1"/>
    <col min="5896" max="5897" width="14.140625" style="1" customWidth="1"/>
    <col min="5898" max="5898" width="15.140625" style="1" customWidth="1"/>
    <col min="5899" max="5899" width="21.5703125" style="1" customWidth="1"/>
    <col min="5900" max="6141" width="9.140625" style="1"/>
    <col min="6142" max="6142" width="6.5703125" style="1" customWidth="1"/>
    <col min="6143" max="6143" width="35.28515625" style="1" customWidth="1"/>
    <col min="6144" max="6144" width="14" style="1" customWidth="1"/>
    <col min="6145" max="6145" width="11.42578125" style="1" customWidth="1"/>
    <col min="6146" max="6146" width="21.7109375" style="1" customWidth="1"/>
    <col min="6147" max="6147" width="13.7109375" style="1" customWidth="1"/>
    <col min="6148" max="6148" width="14.85546875" style="1" customWidth="1"/>
    <col min="6149" max="6149" width="19.5703125" style="1" customWidth="1"/>
    <col min="6150" max="6150" width="13.7109375" style="1" customWidth="1"/>
    <col min="6151" max="6151" width="14.7109375" style="1" customWidth="1"/>
    <col min="6152" max="6153" width="14.140625" style="1" customWidth="1"/>
    <col min="6154" max="6154" width="15.140625" style="1" customWidth="1"/>
    <col min="6155" max="6155" width="21.5703125" style="1" customWidth="1"/>
    <col min="6156" max="6397" width="9.140625" style="1"/>
    <col min="6398" max="6398" width="6.5703125" style="1" customWidth="1"/>
    <col min="6399" max="6399" width="35.28515625" style="1" customWidth="1"/>
    <col min="6400" max="6400" width="14" style="1" customWidth="1"/>
    <col min="6401" max="6401" width="11.42578125" style="1" customWidth="1"/>
    <col min="6402" max="6402" width="21.7109375" style="1" customWidth="1"/>
    <col min="6403" max="6403" width="13.7109375" style="1" customWidth="1"/>
    <col min="6404" max="6404" width="14.85546875" style="1" customWidth="1"/>
    <col min="6405" max="6405" width="19.5703125" style="1" customWidth="1"/>
    <col min="6406" max="6406" width="13.7109375" style="1" customWidth="1"/>
    <col min="6407" max="6407" width="14.7109375" style="1" customWidth="1"/>
    <col min="6408" max="6409" width="14.140625" style="1" customWidth="1"/>
    <col min="6410" max="6410" width="15.140625" style="1" customWidth="1"/>
    <col min="6411" max="6411" width="21.5703125" style="1" customWidth="1"/>
    <col min="6412" max="6653" width="9.140625" style="1"/>
    <col min="6654" max="6654" width="6.5703125" style="1" customWidth="1"/>
    <col min="6655" max="6655" width="35.28515625" style="1" customWidth="1"/>
    <col min="6656" max="6656" width="14" style="1" customWidth="1"/>
    <col min="6657" max="6657" width="11.42578125" style="1" customWidth="1"/>
    <col min="6658" max="6658" width="21.7109375" style="1" customWidth="1"/>
    <col min="6659" max="6659" width="13.7109375" style="1" customWidth="1"/>
    <col min="6660" max="6660" width="14.85546875" style="1" customWidth="1"/>
    <col min="6661" max="6661" width="19.5703125" style="1" customWidth="1"/>
    <col min="6662" max="6662" width="13.7109375" style="1" customWidth="1"/>
    <col min="6663" max="6663" width="14.7109375" style="1" customWidth="1"/>
    <col min="6664" max="6665" width="14.140625" style="1" customWidth="1"/>
    <col min="6666" max="6666" width="15.140625" style="1" customWidth="1"/>
    <col min="6667" max="6667" width="21.5703125" style="1" customWidth="1"/>
    <col min="6668" max="6909" width="9.140625" style="1"/>
    <col min="6910" max="6910" width="6.5703125" style="1" customWidth="1"/>
    <col min="6911" max="6911" width="35.28515625" style="1" customWidth="1"/>
    <col min="6912" max="6912" width="14" style="1" customWidth="1"/>
    <col min="6913" max="6913" width="11.42578125" style="1" customWidth="1"/>
    <col min="6914" max="6914" width="21.7109375" style="1" customWidth="1"/>
    <col min="6915" max="6915" width="13.7109375" style="1" customWidth="1"/>
    <col min="6916" max="6916" width="14.85546875" style="1" customWidth="1"/>
    <col min="6917" max="6917" width="19.5703125" style="1" customWidth="1"/>
    <col min="6918" max="6918" width="13.7109375" style="1" customWidth="1"/>
    <col min="6919" max="6919" width="14.7109375" style="1" customWidth="1"/>
    <col min="6920" max="6921" width="14.140625" style="1" customWidth="1"/>
    <col min="6922" max="6922" width="15.140625" style="1" customWidth="1"/>
    <col min="6923" max="6923" width="21.5703125" style="1" customWidth="1"/>
    <col min="6924" max="7165" width="9.140625" style="1"/>
    <col min="7166" max="7166" width="6.5703125" style="1" customWidth="1"/>
    <col min="7167" max="7167" width="35.28515625" style="1" customWidth="1"/>
    <col min="7168" max="7168" width="14" style="1" customWidth="1"/>
    <col min="7169" max="7169" width="11.42578125" style="1" customWidth="1"/>
    <col min="7170" max="7170" width="21.7109375" style="1" customWidth="1"/>
    <col min="7171" max="7171" width="13.7109375" style="1" customWidth="1"/>
    <col min="7172" max="7172" width="14.85546875" style="1" customWidth="1"/>
    <col min="7173" max="7173" width="19.5703125" style="1" customWidth="1"/>
    <col min="7174" max="7174" width="13.7109375" style="1" customWidth="1"/>
    <col min="7175" max="7175" width="14.7109375" style="1" customWidth="1"/>
    <col min="7176" max="7177" width="14.140625" style="1" customWidth="1"/>
    <col min="7178" max="7178" width="15.140625" style="1" customWidth="1"/>
    <col min="7179" max="7179" width="21.5703125" style="1" customWidth="1"/>
    <col min="7180" max="7421" width="9.140625" style="1"/>
    <col min="7422" max="7422" width="6.5703125" style="1" customWidth="1"/>
    <col min="7423" max="7423" width="35.28515625" style="1" customWidth="1"/>
    <col min="7424" max="7424" width="14" style="1" customWidth="1"/>
    <col min="7425" max="7425" width="11.42578125" style="1" customWidth="1"/>
    <col min="7426" max="7426" width="21.7109375" style="1" customWidth="1"/>
    <col min="7427" max="7427" width="13.7109375" style="1" customWidth="1"/>
    <col min="7428" max="7428" width="14.85546875" style="1" customWidth="1"/>
    <col min="7429" max="7429" width="19.5703125" style="1" customWidth="1"/>
    <col min="7430" max="7430" width="13.7109375" style="1" customWidth="1"/>
    <col min="7431" max="7431" width="14.7109375" style="1" customWidth="1"/>
    <col min="7432" max="7433" width="14.140625" style="1" customWidth="1"/>
    <col min="7434" max="7434" width="15.140625" style="1" customWidth="1"/>
    <col min="7435" max="7435" width="21.5703125" style="1" customWidth="1"/>
    <col min="7436" max="7677" width="9.140625" style="1"/>
    <col min="7678" max="7678" width="6.5703125" style="1" customWidth="1"/>
    <col min="7679" max="7679" width="35.28515625" style="1" customWidth="1"/>
    <col min="7680" max="7680" width="14" style="1" customWidth="1"/>
    <col min="7681" max="7681" width="11.42578125" style="1" customWidth="1"/>
    <col min="7682" max="7682" width="21.7109375" style="1" customWidth="1"/>
    <col min="7683" max="7683" width="13.7109375" style="1" customWidth="1"/>
    <col min="7684" max="7684" width="14.85546875" style="1" customWidth="1"/>
    <col min="7685" max="7685" width="19.5703125" style="1" customWidth="1"/>
    <col min="7686" max="7686" width="13.7109375" style="1" customWidth="1"/>
    <col min="7687" max="7687" width="14.7109375" style="1" customWidth="1"/>
    <col min="7688" max="7689" width="14.140625" style="1" customWidth="1"/>
    <col min="7690" max="7690" width="15.140625" style="1" customWidth="1"/>
    <col min="7691" max="7691" width="21.5703125" style="1" customWidth="1"/>
    <col min="7692" max="7933" width="9.140625" style="1"/>
    <col min="7934" max="7934" width="6.5703125" style="1" customWidth="1"/>
    <col min="7935" max="7935" width="35.28515625" style="1" customWidth="1"/>
    <col min="7936" max="7936" width="14" style="1" customWidth="1"/>
    <col min="7937" max="7937" width="11.42578125" style="1" customWidth="1"/>
    <col min="7938" max="7938" width="21.7109375" style="1" customWidth="1"/>
    <col min="7939" max="7939" width="13.7109375" style="1" customWidth="1"/>
    <col min="7940" max="7940" width="14.85546875" style="1" customWidth="1"/>
    <col min="7941" max="7941" width="19.5703125" style="1" customWidth="1"/>
    <col min="7942" max="7942" width="13.7109375" style="1" customWidth="1"/>
    <col min="7943" max="7943" width="14.7109375" style="1" customWidth="1"/>
    <col min="7944" max="7945" width="14.140625" style="1" customWidth="1"/>
    <col min="7946" max="7946" width="15.140625" style="1" customWidth="1"/>
    <col min="7947" max="7947" width="21.5703125" style="1" customWidth="1"/>
    <col min="7948" max="8189" width="9.140625" style="1"/>
    <col min="8190" max="8190" width="6.5703125" style="1" customWidth="1"/>
    <col min="8191" max="8191" width="35.28515625" style="1" customWidth="1"/>
    <col min="8192" max="8192" width="14" style="1" customWidth="1"/>
    <col min="8193" max="8193" width="11.42578125" style="1" customWidth="1"/>
    <col min="8194" max="8194" width="21.7109375" style="1" customWidth="1"/>
    <col min="8195" max="8195" width="13.7109375" style="1" customWidth="1"/>
    <col min="8196" max="8196" width="14.85546875" style="1" customWidth="1"/>
    <col min="8197" max="8197" width="19.5703125" style="1" customWidth="1"/>
    <col min="8198" max="8198" width="13.7109375" style="1" customWidth="1"/>
    <col min="8199" max="8199" width="14.7109375" style="1" customWidth="1"/>
    <col min="8200" max="8201" width="14.140625" style="1" customWidth="1"/>
    <col min="8202" max="8202" width="15.140625" style="1" customWidth="1"/>
    <col min="8203" max="8203" width="21.5703125" style="1" customWidth="1"/>
    <col min="8204" max="8445" width="9.140625" style="1"/>
    <col min="8446" max="8446" width="6.5703125" style="1" customWidth="1"/>
    <col min="8447" max="8447" width="35.28515625" style="1" customWidth="1"/>
    <col min="8448" max="8448" width="14" style="1" customWidth="1"/>
    <col min="8449" max="8449" width="11.42578125" style="1" customWidth="1"/>
    <col min="8450" max="8450" width="21.7109375" style="1" customWidth="1"/>
    <col min="8451" max="8451" width="13.7109375" style="1" customWidth="1"/>
    <col min="8452" max="8452" width="14.85546875" style="1" customWidth="1"/>
    <col min="8453" max="8453" width="19.5703125" style="1" customWidth="1"/>
    <col min="8454" max="8454" width="13.7109375" style="1" customWidth="1"/>
    <col min="8455" max="8455" width="14.7109375" style="1" customWidth="1"/>
    <col min="8456" max="8457" width="14.140625" style="1" customWidth="1"/>
    <col min="8458" max="8458" width="15.140625" style="1" customWidth="1"/>
    <col min="8459" max="8459" width="21.5703125" style="1" customWidth="1"/>
    <col min="8460" max="8701" width="9.140625" style="1"/>
    <col min="8702" max="8702" width="6.5703125" style="1" customWidth="1"/>
    <col min="8703" max="8703" width="35.28515625" style="1" customWidth="1"/>
    <col min="8704" max="8704" width="14" style="1" customWidth="1"/>
    <col min="8705" max="8705" width="11.42578125" style="1" customWidth="1"/>
    <col min="8706" max="8706" width="21.7109375" style="1" customWidth="1"/>
    <col min="8707" max="8707" width="13.7109375" style="1" customWidth="1"/>
    <col min="8708" max="8708" width="14.85546875" style="1" customWidth="1"/>
    <col min="8709" max="8709" width="19.5703125" style="1" customWidth="1"/>
    <col min="8710" max="8710" width="13.7109375" style="1" customWidth="1"/>
    <col min="8711" max="8711" width="14.7109375" style="1" customWidth="1"/>
    <col min="8712" max="8713" width="14.140625" style="1" customWidth="1"/>
    <col min="8714" max="8714" width="15.140625" style="1" customWidth="1"/>
    <col min="8715" max="8715" width="21.5703125" style="1" customWidth="1"/>
    <col min="8716" max="8957" width="9.140625" style="1"/>
    <col min="8958" max="8958" width="6.5703125" style="1" customWidth="1"/>
    <col min="8959" max="8959" width="35.28515625" style="1" customWidth="1"/>
    <col min="8960" max="8960" width="14" style="1" customWidth="1"/>
    <col min="8961" max="8961" width="11.42578125" style="1" customWidth="1"/>
    <col min="8962" max="8962" width="21.7109375" style="1" customWidth="1"/>
    <col min="8963" max="8963" width="13.7109375" style="1" customWidth="1"/>
    <col min="8964" max="8964" width="14.85546875" style="1" customWidth="1"/>
    <col min="8965" max="8965" width="19.5703125" style="1" customWidth="1"/>
    <col min="8966" max="8966" width="13.7109375" style="1" customWidth="1"/>
    <col min="8967" max="8967" width="14.7109375" style="1" customWidth="1"/>
    <col min="8968" max="8969" width="14.140625" style="1" customWidth="1"/>
    <col min="8970" max="8970" width="15.140625" style="1" customWidth="1"/>
    <col min="8971" max="8971" width="21.5703125" style="1" customWidth="1"/>
    <col min="8972" max="9213" width="9.140625" style="1"/>
    <col min="9214" max="9214" width="6.5703125" style="1" customWidth="1"/>
    <col min="9215" max="9215" width="35.28515625" style="1" customWidth="1"/>
    <col min="9216" max="9216" width="14" style="1" customWidth="1"/>
    <col min="9217" max="9217" width="11.42578125" style="1" customWidth="1"/>
    <col min="9218" max="9218" width="21.7109375" style="1" customWidth="1"/>
    <col min="9219" max="9219" width="13.7109375" style="1" customWidth="1"/>
    <col min="9220" max="9220" width="14.85546875" style="1" customWidth="1"/>
    <col min="9221" max="9221" width="19.5703125" style="1" customWidth="1"/>
    <col min="9222" max="9222" width="13.7109375" style="1" customWidth="1"/>
    <col min="9223" max="9223" width="14.7109375" style="1" customWidth="1"/>
    <col min="9224" max="9225" width="14.140625" style="1" customWidth="1"/>
    <col min="9226" max="9226" width="15.140625" style="1" customWidth="1"/>
    <col min="9227" max="9227" width="21.5703125" style="1" customWidth="1"/>
    <col min="9228" max="9469" width="9.140625" style="1"/>
    <col min="9470" max="9470" width="6.5703125" style="1" customWidth="1"/>
    <col min="9471" max="9471" width="35.28515625" style="1" customWidth="1"/>
    <col min="9472" max="9472" width="14" style="1" customWidth="1"/>
    <col min="9473" max="9473" width="11.42578125" style="1" customWidth="1"/>
    <col min="9474" max="9474" width="21.7109375" style="1" customWidth="1"/>
    <col min="9475" max="9475" width="13.7109375" style="1" customWidth="1"/>
    <col min="9476" max="9476" width="14.85546875" style="1" customWidth="1"/>
    <col min="9477" max="9477" width="19.5703125" style="1" customWidth="1"/>
    <col min="9478" max="9478" width="13.7109375" style="1" customWidth="1"/>
    <col min="9479" max="9479" width="14.7109375" style="1" customWidth="1"/>
    <col min="9480" max="9481" width="14.140625" style="1" customWidth="1"/>
    <col min="9482" max="9482" width="15.140625" style="1" customWidth="1"/>
    <col min="9483" max="9483" width="21.5703125" style="1" customWidth="1"/>
    <col min="9484" max="9725" width="9.140625" style="1"/>
    <col min="9726" max="9726" width="6.5703125" style="1" customWidth="1"/>
    <col min="9727" max="9727" width="35.28515625" style="1" customWidth="1"/>
    <col min="9728" max="9728" width="14" style="1" customWidth="1"/>
    <col min="9729" max="9729" width="11.42578125" style="1" customWidth="1"/>
    <col min="9730" max="9730" width="21.7109375" style="1" customWidth="1"/>
    <col min="9731" max="9731" width="13.7109375" style="1" customWidth="1"/>
    <col min="9732" max="9732" width="14.85546875" style="1" customWidth="1"/>
    <col min="9733" max="9733" width="19.5703125" style="1" customWidth="1"/>
    <col min="9734" max="9734" width="13.7109375" style="1" customWidth="1"/>
    <col min="9735" max="9735" width="14.7109375" style="1" customWidth="1"/>
    <col min="9736" max="9737" width="14.140625" style="1" customWidth="1"/>
    <col min="9738" max="9738" width="15.140625" style="1" customWidth="1"/>
    <col min="9739" max="9739" width="21.5703125" style="1" customWidth="1"/>
    <col min="9740" max="9981" width="9.140625" style="1"/>
    <col min="9982" max="9982" width="6.5703125" style="1" customWidth="1"/>
    <col min="9983" max="9983" width="35.28515625" style="1" customWidth="1"/>
    <col min="9984" max="9984" width="14" style="1" customWidth="1"/>
    <col min="9985" max="9985" width="11.42578125" style="1" customWidth="1"/>
    <col min="9986" max="9986" width="21.7109375" style="1" customWidth="1"/>
    <col min="9987" max="9987" width="13.7109375" style="1" customWidth="1"/>
    <col min="9988" max="9988" width="14.85546875" style="1" customWidth="1"/>
    <col min="9989" max="9989" width="19.5703125" style="1" customWidth="1"/>
    <col min="9990" max="9990" width="13.7109375" style="1" customWidth="1"/>
    <col min="9991" max="9991" width="14.7109375" style="1" customWidth="1"/>
    <col min="9992" max="9993" width="14.140625" style="1" customWidth="1"/>
    <col min="9994" max="9994" width="15.140625" style="1" customWidth="1"/>
    <col min="9995" max="9995" width="21.5703125" style="1" customWidth="1"/>
    <col min="9996" max="10237" width="9.140625" style="1"/>
    <col min="10238" max="10238" width="6.5703125" style="1" customWidth="1"/>
    <col min="10239" max="10239" width="35.28515625" style="1" customWidth="1"/>
    <col min="10240" max="10240" width="14" style="1" customWidth="1"/>
    <col min="10241" max="10241" width="11.42578125" style="1" customWidth="1"/>
    <col min="10242" max="10242" width="21.7109375" style="1" customWidth="1"/>
    <col min="10243" max="10243" width="13.7109375" style="1" customWidth="1"/>
    <col min="10244" max="10244" width="14.85546875" style="1" customWidth="1"/>
    <col min="10245" max="10245" width="19.5703125" style="1" customWidth="1"/>
    <col min="10246" max="10246" width="13.7109375" style="1" customWidth="1"/>
    <col min="10247" max="10247" width="14.7109375" style="1" customWidth="1"/>
    <col min="10248" max="10249" width="14.140625" style="1" customWidth="1"/>
    <col min="10250" max="10250" width="15.140625" style="1" customWidth="1"/>
    <col min="10251" max="10251" width="21.5703125" style="1" customWidth="1"/>
    <col min="10252" max="10493" width="9.140625" style="1"/>
    <col min="10494" max="10494" width="6.5703125" style="1" customWidth="1"/>
    <col min="10495" max="10495" width="35.28515625" style="1" customWidth="1"/>
    <col min="10496" max="10496" width="14" style="1" customWidth="1"/>
    <col min="10497" max="10497" width="11.42578125" style="1" customWidth="1"/>
    <col min="10498" max="10498" width="21.7109375" style="1" customWidth="1"/>
    <col min="10499" max="10499" width="13.7109375" style="1" customWidth="1"/>
    <col min="10500" max="10500" width="14.85546875" style="1" customWidth="1"/>
    <col min="10501" max="10501" width="19.5703125" style="1" customWidth="1"/>
    <col min="10502" max="10502" width="13.7109375" style="1" customWidth="1"/>
    <col min="10503" max="10503" width="14.7109375" style="1" customWidth="1"/>
    <col min="10504" max="10505" width="14.140625" style="1" customWidth="1"/>
    <col min="10506" max="10506" width="15.140625" style="1" customWidth="1"/>
    <col min="10507" max="10507" width="21.5703125" style="1" customWidth="1"/>
    <col min="10508" max="10749" width="9.140625" style="1"/>
    <col min="10750" max="10750" width="6.5703125" style="1" customWidth="1"/>
    <col min="10751" max="10751" width="35.28515625" style="1" customWidth="1"/>
    <col min="10752" max="10752" width="14" style="1" customWidth="1"/>
    <col min="10753" max="10753" width="11.42578125" style="1" customWidth="1"/>
    <col min="10754" max="10754" width="21.7109375" style="1" customWidth="1"/>
    <col min="10755" max="10755" width="13.7109375" style="1" customWidth="1"/>
    <col min="10756" max="10756" width="14.85546875" style="1" customWidth="1"/>
    <col min="10757" max="10757" width="19.5703125" style="1" customWidth="1"/>
    <col min="10758" max="10758" width="13.7109375" style="1" customWidth="1"/>
    <col min="10759" max="10759" width="14.7109375" style="1" customWidth="1"/>
    <col min="10760" max="10761" width="14.140625" style="1" customWidth="1"/>
    <col min="10762" max="10762" width="15.140625" style="1" customWidth="1"/>
    <col min="10763" max="10763" width="21.5703125" style="1" customWidth="1"/>
    <col min="10764" max="11005" width="9.140625" style="1"/>
    <col min="11006" max="11006" width="6.5703125" style="1" customWidth="1"/>
    <col min="11007" max="11007" width="35.28515625" style="1" customWidth="1"/>
    <col min="11008" max="11008" width="14" style="1" customWidth="1"/>
    <col min="11009" max="11009" width="11.42578125" style="1" customWidth="1"/>
    <col min="11010" max="11010" width="21.7109375" style="1" customWidth="1"/>
    <col min="11011" max="11011" width="13.7109375" style="1" customWidth="1"/>
    <col min="11012" max="11012" width="14.85546875" style="1" customWidth="1"/>
    <col min="11013" max="11013" width="19.5703125" style="1" customWidth="1"/>
    <col min="11014" max="11014" width="13.7109375" style="1" customWidth="1"/>
    <col min="11015" max="11015" width="14.7109375" style="1" customWidth="1"/>
    <col min="11016" max="11017" width="14.140625" style="1" customWidth="1"/>
    <col min="11018" max="11018" width="15.140625" style="1" customWidth="1"/>
    <col min="11019" max="11019" width="21.5703125" style="1" customWidth="1"/>
    <col min="11020" max="11261" width="9.140625" style="1"/>
    <col min="11262" max="11262" width="6.5703125" style="1" customWidth="1"/>
    <col min="11263" max="11263" width="35.28515625" style="1" customWidth="1"/>
    <col min="11264" max="11264" width="14" style="1" customWidth="1"/>
    <col min="11265" max="11265" width="11.42578125" style="1" customWidth="1"/>
    <col min="11266" max="11266" width="21.7109375" style="1" customWidth="1"/>
    <col min="11267" max="11267" width="13.7109375" style="1" customWidth="1"/>
    <col min="11268" max="11268" width="14.85546875" style="1" customWidth="1"/>
    <col min="11269" max="11269" width="19.5703125" style="1" customWidth="1"/>
    <col min="11270" max="11270" width="13.7109375" style="1" customWidth="1"/>
    <col min="11271" max="11271" width="14.7109375" style="1" customWidth="1"/>
    <col min="11272" max="11273" width="14.140625" style="1" customWidth="1"/>
    <col min="11274" max="11274" width="15.140625" style="1" customWidth="1"/>
    <col min="11275" max="11275" width="21.5703125" style="1" customWidth="1"/>
    <col min="11276" max="11517" width="9.140625" style="1"/>
    <col min="11518" max="11518" width="6.5703125" style="1" customWidth="1"/>
    <col min="11519" max="11519" width="35.28515625" style="1" customWidth="1"/>
    <col min="11520" max="11520" width="14" style="1" customWidth="1"/>
    <col min="11521" max="11521" width="11.42578125" style="1" customWidth="1"/>
    <col min="11522" max="11522" width="21.7109375" style="1" customWidth="1"/>
    <col min="11523" max="11523" width="13.7109375" style="1" customWidth="1"/>
    <col min="11524" max="11524" width="14.85546875" style="1" customWidth="1"/>
    <col min="11525" max="11525" width="19.5703125" style="1" customWidth="1"/>
    <col min="11526" max="11526" width="13.7109375" style="1" customWidth="1"/>
    <col min="11527" max="11527" width="14.7109375" style="1" customWidth="1"/>
    <col min="11528" max="11529" width="14.140625" style="1" customWidth="1"/>
    <col min="11530" max="11530" width="15.140625" style="1" customWidth="1"/>
    <col min="11531" max="11531" width="21.5703125" style="1" customWidth="1"/>
    <col min="11532" max="11773" width="9.140625" style="1"/>
    <col min="11774" max="11774" width="6.5703125" style="1" customWidth="1"/>
    <col min="11775" max="11775" width="35.28515625" style="1" customWidth="1"/>
    <col min="11776" max="11776" width="14" style="1" customWidth="1"/>
    <col min="11777" max="11777" width="11.42578125" style="1" customWidth="1"/>
    <col min="11778" max="11778" width="21.7109375" style="1" customWidth="1"/>
    <col min="11779" max="11779" width="13.7109375" style="1" customWidth="1"/>
    <col min="11780" max="11780" width="14.85546875" style="1" customWidth="1"/>
    <col min="11781" max="11781" width="19.5703125" style="1" customWidth="1"/>
    <col min="11782" max="11782" width="13.7109375" style="1" customWidth="1"/>
    <col min="11783" max="11783" width="14.7109375" style="1" customWidth="1"/>
    <col min="11784" max="11785" width="14.140625" style="1" customWidth="1"/>
    <col min="11786" max="11786" width="15.140625" style="1" customWidth="1"/>
    <col min="11787" max="11787" width="21.5703125" style="1" customWidth="1"/>
    <col min="11788" max="12029" width="9.140625" style="1"/>
    <col min="12030" max="12030" width="6.5703125" style="1" customWidth="1"/>
    <col min="12031" max="12031" width="35.28515625" style="1" customWidth="1"/>
    <col min="12032" max="12032" width="14" style="1" customWidth="1"/>
    <col min="12033" max="12033" width="11.42578125" style="1" customWidth="1"/>
    <col min="12034" max="12034" width="21.7109375" style="1" customWidth="1"/>
    <col min="12035" max="12035" width="13.7109375" style="1" customWidth="1"/>
    <col min="12036" max="12036" width="14.85546875" style="1" customWidth="1"/>
    <col min="12037" max="12037" width="19.5703125" style="1" customWidth="1"/>
    <col min="12038" max="12038" width="13.7109375" style="1" customWidth="1"/>
    <col min="12039" max="12039" width="14.7109375" style="1" customWidth="1"/>
    <col min="12040" max="12041" width="14.140625" style="1" customWidth="1"/>
    <col min="12042" max="12042" width="15.140625" style="1" customWidth="1"/>
    <col min="12043" max="12043" width="21.5703125" style="1" customWidth="1"/>
    <col min="12044" max="12285" width="9.140625" style="1"/>
    <col min="12286" max="12286" width="6.5703125" style="1" customWidth="1"/>
    <col min="12287" max="12287" width="35.28515625" style="1" customWidth="1"/>
    <col min="12288" max="12288" width="14" style="1" customWidth="1"/>
    <col min="12289" max="12289" width="11.42578125" style="1" customWidth="1"/>
    <col min="12290" max="12290" width="21.7109375" style="1" customWidth="1"/>
    <col min="12291" max="12291" width="13.7109375" style="1" customWidth="1"/>
    <col min="12292" max="12292" width="14.85546875" style="1" customWidth="1"/>
    <col min="12293" max="12293" width="19.5703125" style="1" customWidth="1"/>
    <col min="12294" max="12294" width="13.7109375" style="1" customWidth="1"/>
    <col min="12295" max="12295" width="14.7109375" style="1" customWidth="1"/>
    <col min="12296" max="12297" width="14.140625" style="1" customWidth="1"/>
    <col min="12298" max="12298" width="15.140625" style="1" customWidth="1"/>
    <col min="12299" max="12299" width="21.5703125" style="1" customWidth="1"/>
    <col min="12300" max="12541" width="9.140625" style="1"/>
    <col min="12542" max="12542" width="6.5703125" style="1" customWidth="1"/>
    <col min="12543" max="12543" width="35.28515625" style="1" customWidth="1"/>
    <col min="12544" max="12544" width="14" style="1" customWidth="1"/>
    <col min="12545" max="12545" width="11.42578125" style="1" customWidth="1"/>
    <col min="12546" max="12546" width="21.7109375" style="1" customWidth="1"/>
    <col min="12547" max="12547" width="13.7109375" style="1" customWidth="1"/>
    <col min="12548" max="12548" width="14.85546875" style="1" customWidth="1"/>
    <col min="12549" max="12549" width="19.5703125" style="1" customWidth="1"/>
    <col min="12550" max="12550" width="13.7109375" style="1" customWidth="1"/>
    <col min="12551" max="12551" width="14.7109375" style="1" customWidth="1"/>
    <col min="12552" max="12553" width="14.140625" style="1" customWidth="1"/>
    <col min="12554" max="12554" width="15.140625" style="1" customWidth="1"/>
    <col min="12555" max="12555" width="21.5703125" style="1" customWidth="1"/>
    <col min="12556" max="12797" width="9.140625" style="1"/>
    <col min="12798" max="12798" width="6.5703125" style="1" customWidth="1"/>
    <col min="12799" max="12799" width="35.28515625" style="1" customWidth="1"/>
    <col min="12800" max="12800" width="14" style="1" customWidth="1"/>
    <col min="12801" max="12801" width="11.42578125" style="1" customWidth="1"/>
    <col min="12802" max="12802" width="21.7109375" style="1" customWidth="1"/>
    <col min="12803" max="12803" width="13.7109375" style="1" customWidth="1"/>
    <col min="12804" max="12804" width="14.85546875" style="1" customWidth="1"/>
    <col min="12805" max="12805" width="19.5703125" style="1" customWidth="1"/>
    <col min="12806" max="12806" width="13.7109375" style="1" customWidth="1"/>
    <col min="12807" max="12807" width="14.7109375" style="1" customWidth="1"/>
    <col min="12808" max="12809" width="14.140625" style="1" customWidth="1"/>
    <col min="12810" max="12810" width="15.140625" style="1" customWidth="1"/>
    <col min="12811" max="12811" width="21.5703125" style="1" customWidth="1"/>
    <col min="12812" max="13053" width="9.140625" style="1"/>
    <col min="13054" max="13054" width="6.5703125" style="1" customWidth="1"/>
    <col min="13055" max="13055" width="35.28515625" style="1" customWidth="1"/>
    <col min="13056" max="13056" width="14" style="1" customWidth="1"/>
    <col min="13057" max="13057" width="11.42578125" style="1" customWidth="1"/>
    <col min="13058" max="13058" width="21.7109375" style="1" customWidth="1"/>
    <col min="13059" max="13059" width="13.7109375" style="1" customWidth="1"/>
    <col min="13060" max="13060" width="14.85546875" style="1" customWidth="1"/>
    <col min="13061" max="13061" width="19.5703125" style="1" customWidth="1"/>
    <col min="13062" max="13062" width="13.7109375" style="1" customWidth="1"/>
    <col min="13063" max="13063" width="14.7109375" style="1" customWidth="1"/>
    <col min="13064" max="13065" width="14.140625" style="1" customWidth="1"/>
    <col min="13066" max="13066" width="15.140625" style="1" customWidth="1"/>
    <col min="13067" max="13067" width="21.5703125" style="1" customWidth="1"/>
    <col min="13068" max="13309" width="9.140625" style="1"/>
    <col min="13310" max="13310" width="6.5703125" style="1" customWidth="1"/>
    <col min="13311" max="13311" width="35.28515625" style="1" customWidth="1"/>
    <col min="13312" max="13312" width="14" style="1" customWidth="1"/>
    <col min="13313" max="13313" width="11.42578125" style="1" customWidth="1"/>
    <col min="13314" max="13314" width="21.7109375" style="1" customWidth="1"/>
    <col min="13315" max="13315" width="13.7109375" style="1" customWidth="1"/>
    <col min="13316" max="13316" width="14.85546875" style="1" customWidth="1"/>
    <col min="13317" max="13317" width="19.5703125" style="1" customWidth="1"/>
    <col min="13318" max="13318" width="13.7109375" style="1" customWidth="1"/>
    <col min="13319" max="13319" width="14.7109375" style="1" customWidth="1"/>
    <col min="13320" max="13321" width="14.140625" style="1" customWidth="1"/>
    <col min="13322" max="13322" width="15.140625" style="1" customWidth="1"/>
    <col min="13323" max="13323" width="21.5703125" style="1" customWidth="1"/>
    <col min="13324" max="13565" width="9.140625" style="1"/>
    <col min="13566" max="13566" width="6.5703125" style="1" customWidth="1"/>
    <col min="13567" max="13567" width="35.28515625" style="1" customWidth="1"/>
    <col min="13568" max="13568" width="14" style="1" customWidth="1"/>
    <col min="13569" max="13569" width="11.42578125" style="1" customWidth="1"/>
    <col min="13570" max="13570" width="21.7109375" style="1" customWidth="1"/>
    <col min="13571" max="13571" width="13.7109375" style="1" customWidth="1"/>
    <col min="13572" max="13572" width="14.85546875" style="1" customWidth="1"/>
    <col min="13573" max="13573" width="19.5703125" style="1" customWidth="1"/>
    <col min="13574" max="13574" width="13.7109375" style="1" customWidth="1"/>
    <col min="13575" max="13575" width="14.7109375" style="1" customWidth="1"/>
    <col min="13576" max="13577" width="14.140625" style="1" customWidth="1"/>
    <col min="13578" max="13578" width="15.140625" style="1" customWidth="1"/>
    <col min="13579" max="13579" width="21.5703125" style="1" customWidth="1"/>
    <col min="13580" max="13821" width="9.140625" style="1"/>
    <col min="13822" max="13822" width="6.5703125" style="1" customWidth="1"/>
    <col min="13823" max="13823" width="35.28515625" style="1" customWidth="1"/>
    <col min="13824" max="13824" width="14" style="1" customWidth="1"/>
    <col min="13825" max="13825" width="11.42578125" style="1" customWidth="1"/>
    <col min="13826" max="13826" width="21.7109375" style="1" customWidth="1"/>
    <col min="13827" max="13827" width="13.7109375" style="1" customWidth="1"/>
    <col min="13828" max="13828" width="14.85546875" style="1" customWidth="1"/>
    <col min="13829" max="13829" width="19.5703125" style="1" customWidth="1"/>
    <col min="13830" max="13830" width="13.7109375" style="1" customWidth="1"/>
    <col min="13831" max="13831" width="14.7109375" style="1" customWidth="1"/>
    <col min="13832" max="13833" width="14.140625" style="1" customWidth="1"/>
    <col min="13834" max="13834" width="15.140625" style="1" customWidth="1"/>
    <col min="13835" max="13835" width="21.5703125" style="1" customWidth="1"/>
    <col min="13836" max="14077" width="9.140625" style="1"/>
    <col min="14078" max="14078" width="6.5703125" style="1" customWidth="1"/>
    <col min="14079" max="14079" width="35.28515625" style="1" customWidth="1"/>
    <col min="14080" max="14080" width="14" style="1" customWidth="1"/>
    <col min="14081" max="14081" width="11.42578125" style="1" customWidth="1"/>
    <col min="14082" max="14082" width="21.7109375" style="1" customWidth="1"/>
    <col min="14083" max="14083" width="13.7109375" style="1" customWidth="1"/>
    <col min="14084" max="14084" width="14.85546875" style="1" customWidth="1"/>
    <col min="14085" max="14085" width="19.5703125" style="1" customWidth="1"/>
    <col min="14086" max="14086" width="13.7109375" style="1" customWidth="1"/>
    <col min="14087" max="14087" width="14.7109375" style="1" customWidth="1"/>
    <col min="14088" max="14089" width="14.140625" style="1" customWidth="1"/>
    <col min="14090" max="14090" width="15.140625" style="1" customWidth="1"/>
    <col min="14091" max="14091" width="21.5703125" style="1" customWidth="1"/>
    <col min="14092" max="14333" width="9.140625" style="1"/>
    <col min="14334" max="14334" width="6.5703125" style="1" customWidth="1"/>
    <col min="14335" max="14335" width="35.28515625" style="1" customWidth="1"/>
    <col min="14336" max="14336" width="14" style="1" customWidth="1"/>
    <col min="14337" max="14337" width="11.42578125" style="1" customWidth="1"/>
    <col min="14338" max="14338" width="21.7109375" style="1" customWidth="1"/>
    <col min="14339" max="14339" width="13.7109375" style="1" customWidth="1"/>
    <col min="14340" max="14340" width="14.85546875" style="1" customWidth="1"/>
    <col min="14341" max="14341" width="19.5703125" style="1" customWidth="1"/>
    <col min="14342" max="14342" width="13.7109375" style="1" customWidth="1"/>
    <col min="14343" max="14343" width="14.7109375" style="1" customWidth="1"/>
    <col min="14344" max="14345" width="14.140625" style="1" customWidth="1"/>
    <col min="14346" max="14346" width="15.140625" style="1" customWidth="1"/>
    <col min="14347" max="14347" width="21.5703125" style="1" customWidth="1"/>
    <col min="14348" max="14589" width="9.140625" style="1"/>
    <col min="14590" max="14590" width="6.5703125" style="1" customWidth="1"/>
    <col min="14591" max="14591" width="35.28515625" style="1" customWidth="1"/>
    <col min="14592" max="14592" width="14" style="1" customWidth="1"/>
    <col min="14593" max="14593" width="11.42578125" style="1" customWidth="1"/>
    <col min="14594" max="14594" width="21.7109375" style="1" customWidth="1"/>
    <col min="14595" max="14595" width="13.7109375" style="1" customWidth="1"/>
    <col min="14596" max="14596" width="14.85546875" style="1" customWidth="1"/>
    <col min="14597" max="14597" width="19.5703125" style="1" customWidth="1"/>
    <col min="14598" max="14598" width="13.7109375" style="1" customWidth="1"/>
    <col min="14599" max="14599" width="14.7109375" style="1" customWidth="1"/>
    <col min="14600" max="14601" width="14.140625" style="1" customWidth="1"/>
    <col min="14602" max="14602" width="15.140625" style="1" customWidth="1"/>
    <col min="14603" max="14603" width="21.5703125" style="1" customWidth="1"/>
    <col min="14604" max="14845" width="9.140625" style="1"/>
    <col min="14846" max="14846" width="6.5703125" style="1" customWidth="1"/>
    <col min="14847" max="14847" width="35.28515625" style="1" customWidth="1"/>
    <col min="14848" max="14848" width="14" style="1" customWidth="1"/>
    <col min="14849" max="14849" width="11.42578125" style="1" customWidth="1"/>
    <col min="14850" max="14850" width="21.7109375" style="1" customWidth="1"/>
    <col min="14851" max="14851" width="13.7109375" style="1" customWidth="1"/>
    <col min="14852" max="14852" width="14.85546875" style="1" customWidth="1"/>
    <col min="14853" max="14853" width="19.5703125" style="1" customWidth="1"/>
    <col min="14854" max="14854" width="13.7109375" style="1" customWidth="1"/>
    <col min="14855" max="14855" width="14.7109375" style="1" customWidth="1"/>
    <col min="14856" max="14857" width="14.140625" style="1" customWidth="1"/>
    <col min="14858" max="14858" width="15.140625" style="1" customWidth="1"/>
    <col min="14859" max="14859" width="21.5703125" style="1" customWidth="1"/>
    <col min="14860" max="15101" width="9.140625" style="1"/>
    <col min="15102" max="15102" width="6.5703125" style="1" customWidth="1"/>
    <col min="15103" max="15103" width="35.28515625" style="1" customWidth="1"/>
    <col min="15104" max="15104" width="14" style="1" customWidth="1"/>
    <col min="15105" max="15105" width="11.42578125" style="1" customWidth="1"/>
    <col min="15106" max="15106" width="21.7109375" style="1" customWidth="1"/>
    <col min="15107" max="15107" width="13.7109375" style="1" customWidth="1"/>
    <col min="15108" max="15108" width="14.85546875" style="1" customWidth="1"/>
    <col min="15109" max="15109" width="19.5703125" style="1" customWidth="1"/>
    <col min="15110" max="15110" width="13.7109375" style="1" customWidth="1"/>
    <col min="15111" max="15111" width="14.7109375" style="1" customWidth="1"/>
    <col min="15112" max="15113" width="14.140625" style="1" customWidth="1"/>
    <col min="15114" max="15114" width="15.140625" style="1" customWidth="1"/>
    <col min="15115" max="15115" width="21.5703125" style="1" customWidth="1"/>
    <col min="15116" max="15357" width="9.140625" style="1"/>
    <col min="15358" max="15358" width="6.5703125" style="1" customWidth="1"/>
    <col min="15359" max="15359" width="35.28515625" style="1" customWidth="1"/>
    <col min="15360" max="15360" width="14" style="1" customWidth="1"/>
    <col min="15361" max="15361" width="11.42578125" style="1" customWidth="1"/>
    <col min="15362" max="15362" width="21.7109375" style="1" customWidth="1"/>
    <col min="15363" max="15363" width="13.7109375" style="1" customWidth="1"/>
    <col min="15364" max="15364" width="14.85546875" style="1" customWidth="1"/>
    <col min="15365" max="15365" width="19.5703125" style="1" customWidth="1"/>
    <col min="15366" max="15366" width="13.7109375" style="1" customWidth="1"/>
    <col min="15367" max="15367" width="14.7109375" style="1" customWidth="1"/>
    <col min="15368" max="15369" width="14.140625" style="1" customWidth="1"/>
    <col min="15370" max="15370" width="15.140625" style="1" customWidth="1"/>
    <col min="15371" max="15371" width="21.5703125" style="1" customWidth="1"/>
    <col min="15372" max="15613" width="9.140625" style="1"/>
    <col min="15614" max="15614" width="6.5703125" style="1" customWidth="1"/>
    <col min="15615" max="15615" width="35.28515625" style="1" customWidth="1"/>
    <col min="15616" max="15616" width="14" style="1" customWidth="1"/>
    <col min="15617" max="15617" width="11.42578125" style="1" customWidth="1"/>
    <col min="15618" max="15618" width="21.7109375" style="1" customWidth="1"/>
    <col min="15619" max="15619" width="13.7109375" style="1" customWidth="1"/>
    <col min="15620" max="15620" width="14.85546875" style="1" customWidth="1"/>
    <col min="15621" max="15621" width="19.5703125" style="1" customWidth="1"/>
    <col min="15622" max="15622" width="13.7109375" style="1" customWidth="1"/>
    <col min="15623" max="15623" width="14.7109375" style="1" customWidth="1"/>
    <col min="15624" max="15625" width="14.140625" style="1" customWidth="1"/>
    <col min="15626" max="15626" width="15.140625" style="1" customWidth="1"/>
    <col min="15627" max="15627" width="21.5703125" style="1" customWidth="1"/>
    <col min="15628" max="15869" width="9.140625" style="1"/>
    <col min="15870" max="15870" width="6.5703125" style="1" customWidth="1"/>
    <col min="15871" max="15871" width="35.28515625" style="1" customWidth="1"/>
    <col min="15872" max="15872" width="14" style="1" customWidth="1"/>
    <col min="15873" max="15873" width="11.42578125" style="1" customWidth="1"/>
    <col min="15874" max="15874" width="21.7109375" style="1" customWidth="1"/>
    <col min="15875" max="15875" width="13.7109375" style="1" customWidth="1"/>
    <col min="15876" max="15876" width="14.85546875" style="1" customWidth="1"/>
    <col min="15877" max="15877" width="19.5703125" style="1" customWidth="1"/>
    <col min="15878" max="15878" width="13.7109375" style="1" customWidth="1"/>
    <col min="15879" max="15879" width="14.7109375" style="1" customWidth="1"/>
    <col min="15880" max="15881" width="14.140625" style="1" customWidth="1"/>
    <col min="15882" max="15882" width="15.140625" style="1" customWidth="1"/>
    <col min="15883" max="15883" width="21.5703125" style="1" customWidth="1"/>
    <col min="15884" max="16125" width="9.140625" style="1"/>
    <col min="16126" max="16126" width="6.5703125" style="1" customWidth="1"/>
    <col min="16127" max="16127" width="35.28515625" style="1" customWidth="1"/>
    <col min="16128" max="16128" width="14" style="1" customWidth="1"/>
    <col min="16129" max="16129" width="11.42578125" style="1" customWidth="1"/>
    <col min="16130" max="16130" width="21.7109375" style="1" customWidth="1"/>
    <col min="16131" max="16131" width="13.7109375" style="1" customWidth="1"/>
    <col min="16132" max="16132" width="14.85546875" style="1" customWidth="1"/>
    <col min="16133" max="16133" width="19.5703125" style="1" customWidth="1"/>
    <col min="16134" max="16134" width="13.7109375" style="1" customWidth="1"/>
    <col min="16135" max="16135" width="14.7109375" style="1" customWidth="1"/>
    <col min="16136" max="16137" width="14.140625" style="1" customWidth="1"/>
    <col min="16138" max="16138" width="15.140625" style="1" customWidth="1"/>
    <col min="16139" max="16139" width="21.5703125" style="1" customWidth="1"/>
    <col min="16140" max="16384" width="9.140625" style="1"/>
  </cols>
  <sheetData>
    <row r="1" spans="1:11" x14ac:dyDescent="0.25">
      <c r="A1" s="108" t="str">
        <f>'МП Коммунальная инфр'!A1:R1</f>
        <v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1" x14ac:dyDescent="0.25">
      <c r="A2" s="108" t="s">
        <v>117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15.75" customHeight="1" x14ac:dyDescent="0.25">
      <c r="A3" s="104" t="s">
        <v>11</v>
      </c>
      <c r="B3" s="104" t="s">
        <v>12</v>
      </c>
      <c r="C3" s="104" t="s">
        <v>14</v>
      </c>
      <c r="D3" s="104" t="s">
        <v>15</v>
      </c>
      <c r="E3" s="104" t="s">
        <v>16</v>
      </c>
      <c r="F3" s="104" t="s">
        <v>17</v>
      </c>
      <c r="G3" s="101" t="s">
        <v>179</v>
      </c>
      <c r="H3" s="101" t="s">
        <v>18</v>
      </c>
      <c r="I3" s="104" t="s">
        <v>19</v>
      </c>
      <c r="J3" s="104"/>
      <c r="K3" s="104"/>
    </row>
    <row r="4" spans="1:11" ht="15.75" customHeight="1" x14ac:dyDescent="0.25">
      <c r="A4" s="104"/>
      <c r="B4" s="104"/>
      <c r="C4" s="104"/>
      <c r="D4" s="104"/>
      <c r="E4" s="104"/>
      <c r="F4" s="104"/>
      <c r="G4" s="102"/>
      <c r="H4" s="102"/>
      <c r="I4" s="104" t="s">
        <v>22</v>
      </c>
      <c r="J4" s="101" t="s">
        <v>23</v>
      </c>
      <c r="K4" s="104" t="s">
        <v>24</v>
      </c>
    </row>
    <row r="5" spans="1:11" x14ac:dyDescent="0.25">
      <c r="A5" s="104"/>
      <c r="B5" s="104"/>
      <c r="C5" s="104"/>
      <c r="D5" s="104"/>
      <c r="E5" s="104"/>
      <c r="F5" s="104"/>
      <c r="G5" s="103"/>
      <c r="H5" s="103"/>
      <c r="I5" s="104"/>
      <c r="J5" s="103"/>
      <c r="K5" s="104"/>
    </row>
    <row r="6" spans="1:11" x14ac:dyDescent="0.25">
      <c r="A6" s="2">
        <v>1</v>
      </c>
      <c r="B6" s="2">
        <v>2</v>
      </c>
      <c r="C6" s="2">
        <v>3</v>
      </c>
      <c r="D6" s="2">
        <f t="shared" ref="D6:I6" si="0">C6+1</f>
        <v>4</v>
      </c>
      <c r="E6" s="2">
        <f t="shared" si="0"/>
        <v>5</v>
      </c>
      <c r="F6" s="2">
        <f t="shared" si="0"/>
        <v>6</v>
      </c>
      <c r="G6" s="2">
        <f t="shared" si="0"/>
        <v>7</v>
      </c>
      <c r="H6" s="2">
        <f t="shared" si="0"/>
        <v>8</v>
      </c>
      <c r="I6" s="2">
        <f t="shared" si="0"/>
        <v>9</v>
      </c>
      <c r="J6" s="2">
        <v>10</v>
      </c>
      <c r="K6" s="2">
        <v>11</v>
      </c>
    </row>
    <row r="7" spans="1:11" s="8" customFormat="1" ht="24.75" customHeight="1" x14ac:dyDescent="0.25">
      <c r="A7" s="5">
        <v>1</v>
      </c>
      <c r="B7" s="109" t="s">
        <v>127</v>
      </c>
      <c r="C7" s="110"/>
      <c r="D7" s="110"/>
      <c r="E7" s="110"/>
      <c r="F7" s="111"/>
      <c r="G7" s="15"/>
      <c r="H7" s="7"/>
      <c r="I7" s="9"/>
      <c r="J7" s="13"/>
      <c r="K7" s="9"/>
    </row>
    <row r="8" spans="1:11" s="8" customFormat="1" ht="47.25" x14ac:dyDescent="0.25">
      <c r="A8" s="12" t="s">
        <v>49</v>
      </c>
      <c r="B8" s="14" t="str">
        <f>'МП Коммунальная инфр'!B25</f>
        <v>Сельское поселение  "Пешский сельсовет" Заполярного района Ненецкого автономного округа</v>
      </c>
      <c r="C8" s="5" t="s">
        <v>182</v>
      </c>
      <c r="D8" s="5" t="s">
        <v>177</v>
      </c>
      <c r="E8" s="5" t="s">
        <v>1</v>
      </c>
      <c r="F8" s="12" t="s">
        <v>178</v>
      </c>
      <c r="G8" s="15">
        <v>19900000</v>
      </c>
      <c r="H8" s="7"/>
      <c r="I8" s="9">
        <f>K8</f>
        <v>0</v>
      </c>
      <c r="J8" s="13"/>
      <c r="K8" s="9">
        <f>'МП Коммунальная инфр'!I25</f>
        <v>0</v>
      </c>
    </row>
    <row r="9" spans="1:11" s="8" customFormat="1" ht="63" customHeight="1" x14ac:dyDescent="0.25">
      <c r="A9" s="83" t="s">
        <v>50</v>
      </c>
      <c r="B9" s="86" t="str">
        <f>'МП Коммунальная инфр'!B26</f>
        <v>Сельское поселение  "Приморско-Куйский сельсовет" Заполярного района Ненецкого автономного округа</v>
      </c>
      <c r="C9" s="5" t="s">
        <v>132</v>
      </c>
      <c r="D9" s="5" t="s">
        <v>133</v>
      </c>
      <c r="E9" s="5" t="s">
        <v>1</v>
      </c>
      <c r="F9" s="12" t="s">
        <v>131</v>
      </c>
      <c r="G9" s="15">
        <v>2683621</v>
      </c>
      <c r="H9" s="7"/>
      <c r="I9" s="89">
        <f>K9</f>
        <v>3590.1</v>
      </c>
      <c r="J9" s="13"/>
      <c r="K9" s="89">
        <f>'МП Коммунальная инфр'!I26</f>
        <v>3590.1</v>
      </c>
    </row>
    <row r="10" spans="1:11" s="8" customFormat="1" ht="47.25" x14ac:dyDescent="0.25">
      <c r="A10" s="84"/>
      <c r="B10" s="87"/>
      <c r="C10" s="5" t="s">
        <v>194</v>
      </c>
      <c r="D10" s="5" t="s">
        <v>195</v>
      </c>
      <c r="E10" s="5" t="s">
        <v>1</v>
      </c>
      <c r="F10" s="12" t="s">
        <v>196</v>
      </c>
      <c r="G10" s="15">
        <v>380000</v>
      </c>
      <c r="H10" s="7"/>
      <c r="I10" s="100"/>
      <c r="J10" s="13"/>
      <c r="K10" s="100"/>
    </row>
    <row r="11" spans="1:11" s="8" customFormat="1" ht="63" x14ac:dyDescent="0.25">
      <c r="A11" s="84"/>
      <c r="B11" s="87"/>
      <c r="C11" s="5" t="s">
        <v>197</v>
      </c>
      <c r="D11" s="5" t="s">
        <v>198</v>
      </c>
      <c r="E11" s="5" t="s">
        <v>1</v>
      </c>
      <c r="F11" s="12" t="s">
        <v>196</v>
      </c>
      <c r="G11" s="15">
        <v>700000</v>
      </c>
      <c r="H11" s="7"/>
      <c r="I11" s="100"/>
      <c r="J11" s="13"/>
      <c r="K11" s="100"/>
    </row>
    <row r="12" spans="1:11" s="8" customFormat="1" ht="31.5" x14ac:dyDescent="0.25">
      <c r="A12" s="85"/>
      <c r="B12" s="88"/>
      <c r="C12" s="5" t="s">
        <v>199</v>
      </c>
      <c r="D12" s="5" t="s">
        <v>200</v>
      </c>
      <c r="E12" s="5" t="s">
        <v>1</v>
      </c>
      <c r="F12" s="12" t="s">
        <v>196</v>
      </c>
      <c r="G12" s="15">
        <v>176462.23</v>
      </c>
      <c r="H12" s="7"/>
      <c r="I12" s="90"/>
      <c r="J12" s="13"/>
      <c r="K12" s="90"/>
    </row>
    <row r="13" spans="1:11" s="8" customFormat="1" ht="47.25" x14ac:dyDescent="0.25">
      <c r="A13" s="12" t="s">
        <v>51</v>
      </c>
      <c r="B13" s="14" t="str">
        <f>'МП Коммунальная инфр'!B27</f>
        <v>Сельское поселение "Тиманский сельсовет" Заполярного района Ненецкого автономного округа</v>
      </c>
      <c r="C13" s="5" t="s">
        <v>182</v>
      </c>
      <c r="D13" s="5" t="s">
        <v>177</v>
      </c>
      <c r="E13" s="5" t="s">
        <v>1</v>
      </c>
      <c r="F13" s="12" t="s">
        <v>178</v>
      </c>
      <c r="G13" s="15">
        <v>19900000</v>
      </c>
      <c r="H13" s="7"/>
      <c r="I13" s="9">
        <f>K13</f>
        <v>0</v>
      </c>
      <c r="J13" s="13"/>
      <c r="K13" s="9">
        <f>'МП Коммунальная инфр'!I27</f>
        <v>0</v>
      </c>
    </row>
    <row r="14" spans="1:11" s="8" customFormat="1" ht="47.25" x14ac:dyDescent="0.25">
      <c r="A14" s="12" t="s">
        <v>52</v>
      </c>
      <c r="B14" s="14" t="str">
        <f>'МП Коммунальная инфр'!B28</f>
        <v>Сельское поселение  "Шоинский сельсовет" Заполярного района Ненецкого автономного округа</v>
      </c>
      <c r="C14" s="5" t="s">
        <v>183</v>
      </c>
      <c r="D14" s="5" t="s">
        <v>180</v>
      </c>
      <c r="E14" s="5" t="s">
        <v>1</v>
      </c>
      <c r="F14" s="12" t="s">
        <v>131</v>
      </c>
      <c r="G14" s="15">
        <v>4613862</v>
      </c>
      <c r="H14" s="7"/>
      <c r="I14" s="9">
        <f>K14</f>
        <v>0</v>
      </c>
      <c r="J14" s="13"/>
      <c r="K14" s="9">
        <f>'МП Коммунальная инфр'!I28</f>
        <v>0</v>
      </c>
    </row>
    <row r="15" spans="1:11" s="8" customFormat="1" ht="47.25" x14ac:dyDescent="0.25">
      <c r="A15" s="12" t="s">
        <v>53</v>
      </c>
      <c r="B15" s="14" t="str">
        <f>'МП Коммунальная инфр'!B29</f>
        <v>Сельское поселение "Юшарский сельсовет" Заполярного района Ненецкого автономного округа</v>
      </c>
      <c r="C15" s="5" t="s">
        <v>181</v>
      </c>
      <c r="D15" s="5" t="s">
        <v>177</v>
      </c>
      <c r="E15" s="5" t="s">
        <v>1</v>
      </c>
      <c r="F15" s="12" t="s">
        <v>178</v>
      </c>
      <c r="G15" s="15">
        <v>13900000</v>
      </c>
      <c r="H15" s="7"/>
      <c r="I15" s="9">
        <f>K15</f>
        <v>0</v>
      </c>
      <c r="J15" s="13"/>
      <c r="K15" s="9">
        <f>'МП Коммунальная инфр'!I29</f>
        <v>0</v>
      </c>
    </row>
    <row r="16" spans="1:11" s="8" customFormat="1" ht="47.25" x14ac:dyDescent="0.25">
      <c r="A16" s="12" t="s">
        <v>54</v>
      </c>
      <c r="B16" s="14" t="str">
        <f>'МП Коммунальная инфр'!B30</f>
        <v>Сельское поселение  "Омский сельсовет" Заполярного района Ненецкого автономного округа</v>
      </c>
      <c r="C16" s="5" t="s">
        <v>176</v>
      </c>
      <c r="D16" s="5" t="s">
        <v>177</v>
      </c>
      <c r="E16" s="5" t="s">
        <v>1</v>
      </c>
      <c r="F16" s="12" t="s">
        <v>178</v>
      </c>
      <c r="G16" s="15">
        <v>19900000</v>
      </c>
      <c r="H16" s="7"/>
      <c r="I16" s="9">
        <f>K16</f>
        <v>0</v>
      </c>
      <c r="J16" s="13"/>
      <c r="K16" s="9">
        <f>'МП Коммунальная инфр'!I30</f>
        <v>0</v>
      </c>
    </row>
    <row r="17" spans="1:11" s="8" customFormat="1" ht="33.75" customHeight="1" x14ac:dyDescent="0.25">
      <c r="A17" s="83" t="s">
        <v>55</v>
      </c>
      <c r="B17" s="86" t="str">
        <f>'МП Коммунальная инфр'!B31</f>
        <v>Сельское поселение "Канинский сельсовет" Заполярного района Ненецкого автономного округа</v>
      </c>
      <c r="C17" s="5" t="s">
        <v>184</v>
      </c>
      <c r="D17" s="5" t="s">
        <v>185</v>
      </c>
      <c r="E17" s="5" t="s">
        <v>1</v>
      </c>
      <c r="F17" s="12" t="s">
        <v>186</v>
      </c>
      <c r="G17" s="15">
        <v>541200</v>
      </c>
      <c r="H17" s="7"/>
      <c r="I17" s="89">
        <f>K17</f>
        <v>641.20000000000005</v>
      </c>
      <c r="J17" s="13"/>
      <c r="K17" s="89">
        <f>'МП Коммунальная инфр'!I31</f>
        <v>641.20000000000005</v>
      </c>
    </row>
    <row r="18" spans="1:11" s="8" customFormat="1" ht="31.5" x14ac:dyDescent="0.25">
      <c r="A18" s="85"/>
      <c r="B18" s="88"/>
      <c r="C18" s="63" t="s">
        <v>187</v>
      </c>
      <c r="D18" s="63" t="s">
        <v>188</v>
      </c>
      <c r="E18" s="63" t="s">
        <v>9</v>
      </c>
      <c r="F18" s="64" t="s">
        <v>186</v>
      </c>
      <c r="G18" s="65">
        <v>100000</v>
      </c>
      <c r="H18" s="7"/>
      <c r="I18" s="90"/>
      <c r="J18" s="13"/>
      <c r="K18" s="90"/>
    </row>
    <row r="19" spans="1:11" s="8" customFormat="1" ht="47.25" x14ac:dyDescent="0.25">
      <c r="A19" s="12" t="s">
        <v>56</v>
      </c>
      <c r="B19" s="14" t="str">
        <f>'МП Коммунальная инфр'!B33</f>
        <v>Сельское поселение "Коткинский сельсовет" Заполярного района Ненецкого автономного округа</v>
      </c>
      <c r="C19" s="68" t="s">
        <v>134</v>
      </c>
      <c r="D19" s="68" t="s">
        <v>135</v>
      </c>
      <c r="E19" s="94" t="s">
        <v>1</v>
      </c>
      <c r="F19" s="69" t="s">
        <v>131</v>
      </c>
      <c r="G19" s="70">
        <v>15036999</v>
      </c>
      <c r="H19" s="9"/>
      <c r="I19" s="9">
        <f>K19</f>
        <v>4424.4000000000005</v>
      </c>
      <c r="J19" s="13"/>
      <c r="K19" s="9">
        <f>'МП Коммунальная инфр'!I33</f>
        <v>4424.4000000000005</v>
      </c>
    </row>
    <row r="20" spans="1:11" s="8" customFormat="1" ht="47.25" x14ac:dyDescent="0.25">
      <c r="A20" s="83" t="s">
        <v>57</v>
      </c>
      <c r="B20" s="86" t="str">
        <f>'МП Коммунальная инфр'!B32</f>
        <v>Сельское поселение  "Тельвисочный сельсовет" ЗР Ненецкого автономного округа</v>
      </c>
      <c r="C20" s="68" t="s">
        <v>134</v>
      </c>
      <c r="D20" s="68" t="s">
        <v>135</v>
      </c>
      <c r="E20" s="95"/>
      <c r="F20" s="69" t="s">
        <v>131</v>
      </c>
      <c r="G20" s="70">
        <v>15036999</v>
      </c>
      <c r="H20" s="9"/>
      <c r="I20" s="9">
        <f t="shared" ref="I20:I25" si="1">K20</f>
        <v>6082.7</v>
      </c>
      <c r="J20" s="13"/>
      <c r="K20" s="9">
        <v>6082.7</v>
      </c>
    </row>
    <row r="21" spans="1:11" s="8" customFormat="1" ht="42" customHeight="1" x14ac:dyDescent="0.25">
      <c r="A21" s="84"/>
      <c r="B21" s="87"/>
      <c r="C21" s="68" t="s">
        <v>228</v>
      </c>
      <c r="D21" s="5" t="s">
        <v>198</v>
      </c>
      <c r="E21" s="95"/>
      <c r="F21" s="12" t="s">
        <v>196</v>
      </c>
      <c r="G21" s="15">
        <v>700000</v>
      </c>
      <c r="H21" s="9"/>
      <c r="I21" s="89">
        <f>K21</f>
        <v>432.5</v>
      </c>
      <c r="J21" s="13"/>
      <c r="K21" s="89">
        <v>432.5</v>
      </c>
    </row>
    <row r="22" spans="1:11" s="8" customFormat="1" ht="42" customHeight="1" x14ac:dyDescent="0.25">
      <c r="A22" s="85"/>
      <c r="B22" s="88"/>
      <c r="C22" s="68" t="s">
        <v>227</v>
      </c>
      <c r="D22" s="68" t="s">
        <v>200</v>
      </c>
      <c r="E22" s="95"/>
      <c r="F22" s="12" t="s">
        <v>196</v>
      </c>
      <c r="G22" s="70">
        <v>82488.53</v>
      </c>
      <c r="H22" s="9"/>
      <c r="I22" s="90"/>
      <c r="J22" s="13"/>
      <c r="K22" s="90"/>
    </row>
    <row r="23" spans="1:11" s="8" customFormat="1" ht="57.75" customHeight="1" x14ac:dyDescent="0.25">
      <c r="A23" s="12" t="s">
        <v>58</v>
      </c>
      <c r="B23" s="14" t="str">
        <f>'МП Коммунальная инфр'!B34</f>
        <v>Сельское поселение "Пустозерский сельсовет" Заполярного района Ненецкого автономного округа</v>
      </c>
      <c r="C23" s="68" t="s">
        <v>134</v>
      </c>
      <c r="D23" s="68" t="s">
        <v>135</v>
      </c>
      <c r="E23" s="96"/>
      <c r="F23" s="69" t="s">
        <v>131</v>
      </c>
      <c r="G23" s="70">
        <v>15036999</v>
      </c>
      <c r="H23" s="9"/>
      <c r="I23" s="9">
        <f t="shared" si="1"/>
        <v>4529.8999999999996</v>
      </c>
      <c r="J23" s="13"/>
      <c r="K23" s="9">
        <f>'МП Коммунальная инфр'!I34</f>
        <v>4529.8999999999996</v>
      </c>
    </row>
    <row r="24" spans="1:11" s="8" customFormat="1" ht="78.75" x14ac:dyDescent="0.25">
      <c r="A24" s="12" t="s">
        <v>189</v>
      </c>
      <c r="B24" s="14" t="str">
        <f>'МП Коммунальная инфр'!B35</f>
        <v>Перенос места (площадки) накопления ТКО до 11 месяцев в с. Несь Сельского поселения «Канинский сельсовет» ЗР НАО</v>
      </c>
      <c r="C24" s="5" t="s">
        <v>139</v>
      </c>
      <c r="D24" s="5" t="s">
        <v>140</v>
      </c>
      <c r="E24" s="63" t="s">
        <v>9</v>
      </c>
      <c r="F24" s="12" t="s">
        <v>138</v>
      </c>
      <c r="G24" s="15">
        <f>597800 +599000+2688490</f>
        <v>3885290</v>
      </c>
      <c r="H24" s="9"/>
      <c r="I24" s="9">
        <f t="shared" si="1"/>
        <v>3885.3</v>
      </c>
      <c r="J24" s="13"/>
      <c r="K24" s="9">
        <f>'МП Коммунальная инфр'!I35</f>
        <v>3885.3</v>
      </c>
    </row>
    <row r="25" spans="1:11" s="8" customFormat="1" ht="110.25" x14ac:dyDescent="0.25">
      <c r="A25" s="12" t="s">
        <v>190</v>
      </c>
      <c r="B25" s="14" t="str">
        <f>'МП Коммунальная инфр'!B36</f>
        <v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v>
      </c>
      <c r="C25" s="5" t="s">
        <v>141</v>
      </c>
      <c r="D25" s="5" t="s">
        <v>142</v>
      </c>
      <c r="E25" s="63" t="s">
        <v>9</v>
      </c>
      <c r="F25" s="12" t="s">
        <v>143</v>
      </c>
      <c r="G25" s="15">
        <v>518000</v>
      </c>
      <c r="H25" s="9"/>
      <c r="I25" s="9">
        <f t="shared" si="1"/>
        <v>518</v>
      </c>
      <c r="J25" s="13"/>
      <c r="K25" s="9">
        <f>'МП Коммунальная инфр'!I36</f>
        <v>518</v>
      </c>
    </row>
    <row r="26" spans="1:11" s="8" customFormat="1" ht="110.25" x14ac:dyDescent="0.25">
      <c r="A26" s="12" t="s">
        <v>191</v>
      </c>
      <c r="B26" s="14" t="str">
        <f>'МП Коммунальная инфр'!B37</f>
        <v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v>
      </c>
      <c r="C26" s="5" t="s">
        <v>192</v>
      </c>
      <c r="D26" s="5" t="s">
        <v>193</v>
      </c>
      <c r="E26" s="63" t="s">
        <v>1</v>
      </c>
      <c r="F26" s="66">
        <v>44783</v>
      </c>
      <c r="G26" s="15">
        <v>576400</v>
      </c>
      <c r="H26" s="9"/>
      <c r="I26" s="9">
        <f t="shared" ref="I26" si="2">K26</f>
        <v>576.4</v>
      </c>
      <c r="J26" s="13"/>
      <c r="K26" s="9">
        <f>'МП Коммунальная инфр'!I37</f>
        <v>576.4</v>
      </c>
    </row>
    <row r="27" spans="1:11" s="8" customFormat="1" ht="21" customHeight="1" x14ac:dyDescent="0.25">
      <c r="A27" s="5">
        <v>5</v>
      </c>
      <c r="B27" s="97" t="s">
        <v>126</v>
      </c>
      <c r="C27" s="98"/>
      <c r="D27" s="98"/>
      <c r="E27" s="98"/>
      <c r="F27" s="99"/>
      <c r="G27" s="15"/>
      <c r="H27" s="7"/>
      <c r="I27" s="9"/>
      <c r="J27" s="13"/>
      <c r="K27" s="9"/>
    </row>
    <row r="28" spans="1:11" s="8" customFormat="1" ht="47.25" x14ac:dyDescent="0.25">
      <c r="A28" s="12" t="s">
        <v>66</v>
      </c>
      <c r="B28" s="14" t="str">
        <f>'МП Коммунальная инфр'!B39</f>
        <v>Сельское поселение "Андегский сельсовет" Заполярного района Неецкого автономного округа</v>
      </c>
      <c r="C28" s="5" t="s">
        <v>149</v>
      </c>
      <c r="D28" s="5" t="s">
        <v>148</v>
      </c>
      <c r="E28" s="63" t="s">
        <v>9</v>
      </c>
      <c r="F28" s="12" t="s">
        <v>150</v>
      </c>
      <c r="G28" s="15">
        <v>498760</v>
      </c>
      <c r="H28" s="7"/>
      <c r="I28" s="9">
        <f>K28</f>
        <v>498.8</v>
      </c>
      <c r="J28" s="13"/>
      <c r="K28" s="9">
        <f>'МП Коммунальная инфр'!I39</f>
        <v>498.8</v>
      </c>
    </row>
    <row r="29" spans="1:11" s="8" customFormat="1" ht="63" x14ac:dyDescent="0.25">
      <c r="A29" s="12" t="s">
        <v>67</v>
      </c>
      <c r="B29" s="14" t="str">
        <f>'МП Коммунальная инфр'!B40</f>
        <v>Сельское поселение "Малоземельский сельсовет" Заполярного района Ненецкого автономного округа</v>
      </c>
      <c r="C29" s="5" t="s">
        <v>151</v>
      </c>
      <c r="D29" s="5" t="s">
        <v>148</v>
      </c>
      <c r="E29" s="63" t="s">
        <v>9</v>
      </c>
      <c r="F29" s="12" t="s">
        <v>152</v>
      </c>
      <c r="G29" s="15">
        <v>517320</v>
      </c>
      <c r="H29" s="7"/>
      <c r="I29" s="9">
        <f>K29</f>
        <v>517.32000000000005</v>
      </c>
      <c r="J29" s="13"/>
      <c r="K29" s="9">
        <f>'МП Коммунальная инфр'!I40</f>
        <v>517.32000000000005</v>
      </c>
    </row>
    <row r="30" spans="1:11" s="8" customFormat="1" ht="47.25" x14ac:dyDescent="0.25">
      <c r="A30" s="12" t="s">
        <v>68</v>
      </c>
      <c r="B30" s="14" t="str">
        <f>'МП Коммунальная инфр'!B41</f>
        <v>Сельское поселение "Пешский сельсовет" Заполярного района Ненецкого автономного округа</v>
      </c>
      <c r="C30" s="5" t="s">
        <v>201</v>
      </c>
      <c r="D30" s="5" t="s">
        <v>202</v>
      </c>
      <c r="E30" s="63" t="s">
        <v>9</v>
      </c>
      <c r="F30" s="12" t="s">
        <v>152</v>
      </c>
      <c r="G30" s="15">
        <v>331000</v>
      </c>
      <c r="H30" s="7"/>
      <c r="I30" s="9">
        <f>K30</f>
        <v>331</v>
      </c>
      <c r="J30" s="13"/>
      <c r="K30" s="9">
        <f>'МП Коммунальная инфр'!I41</f>
        <v>331</v>
      </c>
    </row>
    <row r="31" spans="1:11" s="8" customFormat="1" ht="23.25" customHeight="1" x14ac:dyDescent="0.25">
      <c r="A31" s="5">
        <v>6</v>
      </c>
      <c r="B31" s="97" t="s">
        <v>129</v>
      </c>
      <c r="C31" s="98"/>
      <c r="D31" s="98"/>
      <c r="E31" s="98"/>
      <c r="F31" s="99"/>
      <c r="G31" s="15"/>
      <c r="H31" s="7"/>
      <c r="I31" s="9"/>
      <c r="J31" s="13"/>
      <c r="K31" s="9"/>
    </row>
    <row r="32" spans="1:11" s="8" customFormat="1" ht="63" x14ac:dyDescent="0.25">
      <c r="A32" s="12" t="s">
        <v>203</v>
      </c>
      <c r="B32" s="14" t="str">
        <f>'МП Коммунальная инфр'!B44</f>
        <v>Сельское поселение «Приморско-Куйский сельсовет» Заполярного района Ненецкого автономного округа</v>
      </c>
      <c r="C32" s="5" t="s">
        <v>136</v>
      </c>
      <c r="D32" s="5" t="s">
        <v>148</v>
      </c>
      <c r="E32" s="63" t="s">
        <v>9</v>
      </c>
      <c r="F32" s="30">
        <v>2022</v>
      </c>
      <c r="G32" s="12" t="s">
        <v>205</v>
      </c>
      <c r="H32" s="9"/>
      <c r="I32" s="9">
        <f t="shared" ref="I32:I33" si="3">K32</f>
        <v>489.7</v>
      </c>
      <c r="J32" s="13"/>
      <c r="K32" s="9">
        <f>'МП Коммунальная инфр'!I44</f>
        <v>489.7</v>
      </c>
    </row>
    <row r="33" spans="1:11" s="8" customFormat="1" ht="63" x14ac:dyDescent="0.25">
      <c r="A33" s="12" t="s">
        <v>204</v>
      </c>
      <c r="B33" s="14" t="str">
        <f>'МП Коммунальная инфр'!B45</f>
        <v>Сельское поселение «Тельвисочный сельсовет» Заполярного района Ненецкого автономного округа</v>
      </c>
      <c r="C33" s="5" t="s">
        <v>137</v>
      </c>
      <c r="D33" s="5" t="s">
        <v>148</v>
      </c>
      <c r="E33" s="63" t="s">
        <v>9</v>
      </c>
      <c r="F33" s="30">
        <v>2022</v>
      </c>
      <c r="G33" s="12" t="s">
        <v>206</v>
      </c>
      <c r="H33" s="9"/>
      <c r="I33" s="9">
        <f t="shared" si="3"/>
        <v>283.5</v>
      </c>
      <c r="J33" s="13"/>
      <c r="K33" s="9">
        <f>'МП Коммунальная инфр'!I45</f>
        <v>283.5</v>
      </c>
    </row>
    <row r="34" spans="1:11" s="8" customFormat="1" ht="27" customHeight="1" x14ac:dyDescent="0.25">
      <c r="A34" s="5">
        <v>7</v>
      </c>
      <c r="B34" s="97" t="s">
        <v>128</v>
      </c>
      <c r="C34" s="98"/>
      <c r="D34" s="98"/>
      <c r="E34" s="98"/>
      <c r="F34" s="99"/>
      <c r="G34" s="15"/>
      <c r="H34" s="7"/>
      <c r="I34" s="9"/>
      <c r="J34" s="13"/>
      <c r="K34" s="9"/>
    </row>
    <row r="35" spans="1:11" s="8" customFormat="1" ht="48.75" customHeight="1" x14ac:dyDescent="0.25">
      <c r="A35" s="83" t="s">
        <v>162</v>
      </c>
      <c r="B35" s="86" t="str">
        <f>'МП Коммунальная инфр'!B62</f>
        <v>Поставка двух гусеничных тракторов Агромаш – 90ТГ 2647 (для ЖКУ «Ома»; ЖКУ «Коткино»)</v>
      </c>
      <c r="C35" s="5" t="s">
        <v>208</v>
      </c>
      <c r="D35" s="5" t="s">
        <v>207</v>
      </c>
      <c r="E35" s="94" t="s">
        <v>121</v>
      </c>
      <c r="F35" s="12" t="s">
        <v>152</v>
      </c>
      <c r="G35" s="15">
        <v>6423333.3300000001</v>
      </c>
      <c r="H35" s="9"/>
      <c r="I35" s="89">
        <f t="shared" ref="I35:I42" si="4">K35</f>
        <v>10872.2</v>
      </c>
      <c r="J35" s="13"/>
      <c r="K35" s="89">
        <f>'МП Коммунальная инфр'!I62</f>
        <v>10872.2</v>
      </c>
    </row>
    <row r="36" spans="1:11" s="8" customFormat="1" ht="31.5" x14ac:dyDescent="0.25">
      <c r="A36" s="85"/>
      <c r="B36" s="88"/>
      <c r="C36" s="5" t="s">
        <v>211</v>
      </c>
      <c r="D36" s="5" t="s">
        <v>207</v>
      </c>
      <c r="E36" s="96"/>
      <c r="F36" s="12" t="s">
        <v>152</v>
      </c>
      <c r="G36" s="15">
        <v>6623333.3300000001</v>
      </c>
      <c r="H36" s="9"/>
      <c r="I36" s="90"/>
      <c r="J36" s="13"/>
      <c r="K36" s="90"/>
    </row>
    <row r="37" spans="1:11" s="8" customFormat="1" ht="47.25" x14ac:dyDescent="0.25">
      <c r="A37" s="12" t="s">
        <v>163</v>
      </c>
      <c r="B37" s="14" t="str">
        <f>'МП Коммунальная инфр'!B63</f>
        <v>Поставка погрузчика универсального Амкодор 342С4 (для ЖКУ «Шойна»)</v>
      </c>
      <c r="C37" s="5" t="s">
        <v>210</v>
      </c>
      <c r="D37" s="5" t="s">
        <v>209</v>
      </c>
      <c r="E37" s="5" t="s">
        <v>121</v>
      </c>
      <c r="F37" s="12" t="s">
        <v>152</v>
      </c>
      <c r="G37" s="15">
        <v>9210000</v>
      </c>
      <c r="H37" s="9"/>
      <c r="I37" s="9">
        <f t="shared" si="4"/>
        <v>7675</v>
      </c>
      <c r="J37" s="13"/>
      <c r="K37" s="9">
        <f>'МП Коммунальная инфр'!I63</f>
        <v>7675</v>
      </c>
    </row>
    <row r="38" spans="1:11" s="8" customFormat="1" ht="47.25" x14ac:dyDescent="0.25">
      <c r="A38" s="12" t="s">
        <v>164</v>
      </c>
      <c r="B38" s="14" t="str">
        <f>'МП Коммунальная инфр'!B64</f>
        <v>Поставка инсинераторной установки в п. Амдерма</v>
      </c>
      <c r="C38" s="5" t="s">
        <v>144</v>
      </c>
      <c r="D38" s="5" t="s">
        <v>130</v>
      </c>
      <c r="E38" s="26" t="s">
        <v>10</v>
      </c>
      <c r="F38" s="12" t="s">
        <v>131</v>
      </c>
      <c r="G38" s="15">
        <v>6217396.7999999998</v>
      </c>
      <c r="H38" s="9"/>
      <c r="I38" s="9">
        <f t="shared" si="4"/>
        <v>6217.4</v>
      </c>
      <c r="J38" s="13"/>
      <c r="K38" s="9">
        <f>'МП Коммунальная инфр'!I64</f>
        <v>6217.4</v>
      </c>
    </row>
    <row r="39" spans="1:11" s="8" customFormat="1" ht="47.25" x14ac:dyDescent="0.25">
      <c r="A39" s="12" t="s">
        <v>165</v>
      </c>
      <c r="B39" s="14" t="str">
        <f>'МП Коммунальная инфр'!B65</f>
        <v>Поставка инсинераторной установки в п. Усть-Кара</v>
      </c>
      <c r="C39" s="5" t="s">
        <v>145</v>
      </c>
      <c r="D39" s="5" t="s">
        <v>130</v>
      </c>
      <c r="E39" s="26" t="s">
        <v>10</v>
      </c>
      <c r="F39" s="12" t="s">
        <v>131</v>
      </c>
      <c r="G39" s="15">
        <v>6217396.7999999998</v>
      </c>
      <c r="H39" s="9"/>
      <c r="I39" s="9">
        <f t="shared" si="4"/>
        <v>6217.4</v>
      </c>
      <c r="J39" s="13"/>
      <c r="K39" s="9">
        <f>'МП Коммунальная инфр'!I65</f>
        <v>6217.4</v>
      </c>
    </row>
    <row r="40" spans="1:11" s="8" customFormat="1" ht="47.25" x14ac:dyDescent="0.25">
      <c r="A40" s="12" t="s">
        <v>166</v>
      </c>
      <c r="B40" s="14" t="str">
        <f>'МП Коммунальная инфр'!B66</f>
        <v xml:space="preserve">Поставка инсинераторной установки в с. Ома     </v>
      </c>
      <c r="C40" s="5" t="s">
        <v>144</v>
      </c>
      <c r="D40" s="5" t="s">
        <v>130</v>
      </c>
      <c r="E40" s="26" t="s">
        <v>10</v>
      </c>
      <c r="F40" s="12" t="s">
        <v>131</v>
      </c>
      <c r="G40" s="15">
        <v>5964533.9100000001</v>
      </c>
      <c r="H40" s="9"/>
      <c r="I40" s="9">
        <f t="shared" si="4"/>
        <v>5964.5</v>
      </c>
      <c r="J40" s="13"/>
      <c r="K40" s="9">
        <f>'МП Коммунальная инфр'!I66</f>
        <v>5964.5</v>
      </c>
    </row>
    <row r="41" spans="1:11" s="8" customFormat="1" ht="47.25" x14ac:dyDescent="0.25">
      <c r="A41" s="12" t="s">
        <v>167</v>
      </c>
      <c r="B41" s="14" t="str">
        <f>'МП Коммунальная инфр'!B67</f>
        <v>Поставка инсинераторной установки в п. Индига</v>
      </c>
      <c r="C41" s="5" t="s">
        <v>145</v>
      </c>
      <c r="D41" s="5" t="s">
        <v>130</v>
      </c>
      <c r="E41" s="26" t="s">
        <v>10</v>
      </c>
      <c r="F41" s="12" t="s">
        <v>131</v>
      </c>
      <c r="G41" s="15">
        <v>6028346.7999999998</v>
      </c>
      <c r="H41" s="9"/>
      <c r="I41" s="9">
        <f t="shared" si="4"/>
        <v>6028.4</v>
      </c>
      <c r="J41" s="13"/>
      <c r="K41" s="9">
        <f>'МП Коммунальная инфр'!I67</f>
        <v>6028.4</v>
      </c>
    </row>
    <row r="42" spans="1:11" s="8" customFormat="1" ht="47.25" x14ac:dyDescent="0.25">
      <c r="A42" s="12" t="s">
        <v>168</v>
      </c>
      <c r="B42" s="14" t="str">
        <f>'МП Коммунальная инфр'!B68</f>
        <v xml:space="preserve">Поставка инсинераторной установки в п. Каратайка      </v>
      </c>
      <c r="C42" s="5" t="s">
        <v>146</v>
      </c>
      <c r="D42" s="5" t="s">
        <v>130</v>
      </c>
      <c r="E42" s="26" t="s">
        <v>10</v>
      </c>
      <c r="F42" s="12" t="s">
        <v>131</v>
      </c>
      <c r="G42" s="15">
        <v>6217396.7999999998</v>
      </c>
      <c r="H42" s="9"/>
      <c r="I42" s="9">
        <f t="shared" si="4"/>
        <v>6217.4</v>
      </c>
      <c r="J42" s="13"/>
      <c r="K42" s="9">
        <f>'МП Коммунальная инфр'!I68</f>
        <v>6217.4</v>
      </c>
    </row>
    <row r="43" spans="1:11" s="8" customFormat="1" ht="47.25" x14ac:dyDescent="0.25">
      <c r="A43" s="12" t="s">
        <v>169</v>
      </c>
      <c r="B43" s="14" t="str">
        <f>'МП Коммунальная инфр'!B69</f>
        <v>Поставка инсинераторной установки в с. Нижняя Пеша</v>
      </c>
      <c r="C43" s="5" t="s">
        <v>147</v>
      </c>
      <c r="D43" s="5" t="s">
        <v>130</v>
      </c>
      <c r="E43" s="26" t="s">
        <v>10</v>
      </c>
      <c r="F43" s="12" t="s">
        <v>131</v>
      </c>
      <c r="G43" s="15">
        <v>6028346.7999999998</v>
      </c>
      <c r="H43" s="9"/>
      <c r="I43" s="9">
        <f t="shared" ref="I43" si="5">K43</f>
        <v>6028.2999999999993</v>
      </c>
      <c r="J43" s="13"/>
      <c r="K43" s="9">
        <f>'МП Коммунальная инфр'!I69</f>
        <v>6028.2999999999993</v>
      </c>
    </row>
    <row r="44" spans="1:11" s="8" customFormat="1" ht="47.25" x14ac:dyDescent="0.25">
      <c r="A44" s="12" t="s">
        <v>170</v>
      </c>
      <c r="B44" s="14" t="str">
        <f>'МП Коммунальная инфр'!B70</f>
        <v>Поставка инсинераторной установки в с. Шойна</v>
      </c>
      <c r="C44" s="5" t="s">
        <v>212</v>
      </c>
      <c r="D44" s="5" t="s">
        <v>130</v>
      </c>
      <c r="E44" s="26" t="s">
        <v>10</v>
      </c>
      <c r="F44" s="12" t="s">
        <v>131</v>
      </c>
      <c r="G44" s="15">
        <v>5800310.4000000004</v>
      </c>
      <c r="H44" s="9"/>
      <c r="I44" s="9">
        <f t="shared" ref="I44" si="6">K44</f>
        <v>5800.3</v>
      </c>
      <c r="J44" s="13"/>
      <c r="K44" s="9">
        <f>'МП Коммунальная инфр'!I70</f>
        <v>5800.3</v>
      </c>
    </row>
    <row r="45" spans="1:11" s="8" customFormat="1" ht="47.25" x14ac:dyDescent="0.25">
      <c r="A45" s="12" t="s">
        <v>171</v>
      </c>
      <c r="B45" s="14" t="str">
        <f>'МП Коммунальная инфр'!B71</f>
        <v>Поставка инсинераторной установки в п. Хорей-Вер</v>
      </c>
      <c r="C45" s="5" t="s">
        <v>213</v>
      </c>
      <c r="D45" s="5" t="s">
        <v>130</v>
      </c>
      <c r="E45" s="26" t="s">
        <v>10</v>
      </c>
      <c r="F45" s="12" t="s">
        <v>218</v>
      </c>
      <c r="G45" s="15">
        <v>6246000</v>
      </c>
      <c r="H45" s="9"/>
      <c r="I45" s="9">
        <f t="shared" ref="I45" si="7">K45</f>
        <v>0</v>
      </c>
      <c r="J45" s="13"/>
      <c r="K45" s="9">
        <f>'МП Коммунальная инфр'!I71</f>
        <v>0</v>
      </c>
    </row>
    <row r="46" spans="1:11" s="8" customFormat="1" ht="30" customHeight="1" x14ac:dyDescent="0.25">
      <c r="A46" s="12" t="s">
        <v>214</v>
      </c>
      <c r="B46" s="97" t="str">
        <f>'МП Коммунальная инфр'!B72</f>
        <v>Раздел 10. Строительство (приобретение), реконструкция объектов недвижимого имущества</v>
      </c>
      <c r="C46" s="98"/>
      <c r="D46" s="98"/>
      <c r="E46" s="98"/>
      <c r="F46" s="99"/>
      <c r="G46" s="15"/>
      <c r="H46" s="9"/>
      <c r="I46" s="9"/>
      <c r="J46" s="13"/>
      <c r="K46" s="9"/>
    </row>
    <row r="47" spans="1:11" s="8" customFormat="1" ht="78.75" x14ac:dyDescent="0.25">
      <c r="A47" s="12" t="s">
        <v>215</v>
      </c>
      <c r="B47" s="14" t="str">
        <f>'МП Коммунальная инфр'!B73</f>
        <v>Реконструкция объекта «Гараж для большегрузных машин в п. Харута Ненецкого автономного округа» (строительство пристройки)</v>
      </c>
      <c r="C47" s="5" t="s">
        <v>216</v>
      </c>
      <c r="D47" s="5" t="s">
        <v>217</v>
      </c>
      <c r="E47" s="5" t="s">
        <v>121</v>
      </c>
      <c r="F47" s="12" t="s">
        <v>219</v>
      </c>
      <c r="G47" s="15">
        <v>6246000</v>
      </c>
      <c r="H47" s="9"/>
      <c r="I47" s="9">
        <f t="shared" ref="I47" si="8">K47</f>
        <v>0</v>
      </c>
      <c r="J47" s="13"/>
      <c r="K47" s="9">
        <f>'МП Коммунальная инфр'!I73</f>
        <v>0</v>
      </c>
    </row>
    <row r="48" spans="1:11" s="8" customFormat="1" ht="63" x14ac:dyDescent="0.25">
      <c r="A48" s="12" t="s">
        <v>220</v>
      </c>
      <c r="B48" s="14" t="str">
        <f>'МП Коммунальная инфр'!B74</f>
        <v>Реконструкция объекта «Здание» (строительство пристройки) в с. Несь Ненецкого автономного округа</v>
      </c>
      <c r="C48" s="5" t="s">
        <v>222</v>
      </c>
      <c r="D48" s="5" t="s">
        <v>221</v>
      </c>
      <c r="E48" s="5" t="s">
        <v>121</v>
      </c>
      <c r="F48" s="12" t="s">
        <v>219</v>
      </c>
      <c r="G48" s="15">
        <v>6066122.6200000001</v>
      </c>
      <c r="H48" s="9"/>
      <c r="I48" s="9">
        <f t="shared" ref="I48" si="9">K48</f>
        <v>6066.1</v>
      </c>
      <c r="J48" s="13"/>
      <c r="K48" s="9">
        <f>'МП Коммунальная инфр'!I74</f>
        <v>6066.1</v>
      </c>
    </row>
    <row r="49" spans="1:11" s="8" customFormat="1" ht="15" customHeight="1" x14ac:dyDescent="0.25">
      <c r="A49" s="12" t="s">
        <v>223</v>
      </c>
      <c r="B49" s="98" t="s">
        <v>172</v>
      </c>
      <c r="C49" s="98"/>
      <c r="D49" s="98"/>
      <c r="E49" s="98"/>
      <c r="F49" s="98"/>
      <c r="G49" s="67"/>
      <c r="H49" s="9"/>
      <c r="I49" s="9"/>
      <c r="J49" s="13"/>
      <c r="K49" s="9"/>
    </row>
    <row r="50" spans="1:11" s="8" customFormat="1" ht="63" x14ac:dyDescent="0.25">
      <c r="A50" s="12" t="s">
        <v>224</v>
      </c>
      <c r="B50" s="14" t="str">
        <f>'МП Коммунальная инфр'!B76</f>
        <v>Капитальный ремонт участка канализационных сетей (от ж.д. № 5 по ул. Центральная до БЛОС) в п. Амдерма</v>
      </c>
      <c r="C50" s="105" t="s">
        <v>225</v>
      </c>
      <c r="D50" s="106"/>
      <c r="E50" s="107"/>
      <c r="F50" s="12"/>
      <c r="G50" s="15"/>
      <c r="H50" s="9"/>
      <c r="I50" s="9">
        <f t="shared" ref="I50" si="10">K50</f>
        <v>815.5</v>
      </c>
      <c r="J50" s="13"/>
      <c r="K50" s="9">
        <f>'МП Коммунальная инфр'!I76</f>
        <v>815.5</v>
      </c>
    </row>
    <row r="51" spans="1:11" x14ac:dyDescent="0.25">
      <c r="A51" s="91" t="s">
        <v>25</v>
      </c>
      <c r="B51" s="92"/>
      <c r="C51" s="92"/>
      <c r="D51" s="92"/>
      <c r="E51" s="92"/>
      <c r="F51" s="92"/>
      <c r="G51" s="93"/>
      <c r="H51" s="4">
        <f>SUM(H7:H42)</f>
        <v>0</v>
      </c>
      <c r="I51" s="4">
        <f t="shared" ref="I51:J51" si="11">SUM(I7:I50)</f>
        <v>94703.32</v>
      </c>
      <c r="J51" s="4">
        <f t="shared" si="11"/>
        <v>0</v>
      </c>
      <c r="K51" s="4">
        <f>SUM(K7:K50)</f>
        <v>94703.32</v>
      </c>
    </row>
  </sheetData>
  <mergeCells count="40">
    <mergeCell ref="C50:E50"/>
    <mergeCell ref="A1:K1"/>
    <mergeCell ref="A2:K2"/>
    <mergeCell ref="A3:A5"/>
    <mergeCell ref="B3:B5"/>
    <mergeCell ref="C3:C5"/>
    <mergeCell ref="D3:D5"/>
    <mergeCell ref="E3:E5"/>
    <mergeCell ref="F3:F5"/>
    <mergeCell ref="G3:G5"/>
    <mergeCell ref="B7:F7"/>
    <mergeCell ref="K17:K18"/>
    <mergeCell ref="I17:I18"/>
    <mergeCell ref="B17:B18"/>
    <mergeCell ref="A17:A18"/>
    <mergeCell ref="K9:K12"/>
    <mergeCell ref="I9:I12"/>
    <mergeCell ref="A9:A12"/>
    <mergeCell ref="B9:B12"/>
    <mergeCell ref="H3:H5"/>
    <mergeCell ref="I3:K3"/>
    <mergeCell ref="I4:I5"/>
    <mergeCell ref="J4:J5"/>
    <mergeCell ref="K4:K5"/>
    <mergeCell ref="A20:A22"/>
    <mergeCell ref="B20:B22"/>
    <mergeCell ref="K21:K22"/>
    <mergeCell ref="I21:I22"/>
    <mergeCell ref="A51:G51"/>
    <mergeCell ref="E19:E23"/>
    <mergeCell ref="B27:F27"/>
    <mergeCell ref="B31:F31"/>
    <mergeCell ref="B34:F34"/>
    <mergeCell ref="B35:B36"/>
    <mergeCell ref="A35:A36"/>
    <mergeCell ref="E35:E36"/>
    <mergeCell ref="I35:I36"/>
    <mergeCell ref="K35:K36"/>
    <mergeCell ref="B46:F46"/>
    <mergeCell ref="B49:F49"/>
  </mergeCells>
  <pageMargins left="0.15748031496062992" right="0.15748031496062992" top="0.23622047244094491" bottom="0.31496062992125984" header="0.94488188976377963" footer="0.31496062992125984"/>
  <pageSetup paperSize="9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08" t="s">
        <v>27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24" customHeight="1" x14ac:dyDescent="0.25">
      <c r="A2" s="108" t="s">
        <v>34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3" ht="24" customHeight="1" x14ac:dyDescent="0.25">
      <c r="A3" s="104" t="s">
        <v>11</v>
      </c>
      <c r="B3" s="104" t="s">
        <v>12</v>
      </c>
      <c r="C3" s="112" t="s">
        <v>13</v>
      </c>
      <c r="D3" s="113"/>
      <c r="E3" s="104" t="s">
        <v>14</v>
      </c>
      <c r="F3" s="104" t="s">
        <v>15</v>
      </c>
      <c r="G3" s="104" t="s">
        <v>16</v>
      </c>
      <c r="H3" s="104" t="s">
        <v>17</v>
      </c>
      <c r="I3" s="101" t="s">
        <v>26</v>
      </c>
      <c r="J3" s="101" t="s">
        <v>18</v>
      </c>
      <c r="K3" s="104" t="s">
        <v>19</v>
      </c>
      <c r="L3" s="104"/>
      <c r="M3" s="104"/>
    </row>
    <row r="4" spans="1:13" ht="15" customHeight="1" x14ac:dyDescent="0.25">
      <c r="A4" s="104"/>
      <c r="B4" s="104"/>
      <c r="C4" s="101" t="s">
        <v>20</v>
      </c>
      <c r="D4" s="101" t="s">
        <v>21</v>
      </c>
      <c r="E4" s="104"/>
      <c r="F4" s="104"/>
      <c r="G4" s="104"/>
      <c r="H4" s="104"/>
      <c r="I4" s="102"/>
      <c r="J4" s="102"/>
      <c r="K4" s="104" t="s">
        <v>22</v>
      </c>
      <c r="L4" s="101" t="s">
        <v>23</v>
      </c>
      <c r="M4" s="104" t="s">
        <v>24</v>
      </c>
    </row>
    <row r="5" spans="1:13" ht="31.5" customHeight="1" x14ac:dyDescent="0.25">
      <c r="A5" s="104"/>
      <c r="B5" s="104"/>
      <c r="C5" s="103"/>
      <c r="D5" s="103"/>
      <c r="E5" s="104"/>
      <c r="F5" s="104"/>
      <c r="G5" s="104"/>
      <c r="H5" s="104"/>
      <c r="I5" s="103"/>
      <c r="J5" s="103"/>
      <c r="K5" s="104"/>
      <c r="L5" s="103"/>
      <c r="M5" s="104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8" customFormat="1" ht="63" x14ac:dyDescent="0.25">
      <c r="A7" s="7">
        <v>1</v>
      </c>
      <c r="B7" s="94" t="e">
        <f>#REF!</f>
        <v>#REF!</v>
      </c>
      <c r="C7" s="7"/>
      <c r="D7" s="7"/>
      <c r="E7" s="6" t="s">
        <v>29</v>
      </c>
      <c r="F7" s="16" t="s">
        <v>30</v>
      </c>
      <c r="G7" s="6" t="s">
        <v>31</v>
      </c>
      <c r="H7" s="17">
        <v>43799</v>
      </c>
      <c r="I7" s="18">
        <v>1258.55</v>
      </c>
      <c r="J7" s="19">
        <v>0</v>
      </c>
      <c r="K7" s="20">
        <f>M7</f>
        <v>170.84</v>
      </c>
      <c r="L7" s="20"/>
      <c r="M7" s="20">
        <v>170.84</v>
      </c>
    </row>
    <row r="8" spans="1:13" s="8" customFormat="1" ht="63" x14ac:dyDescent="0.25">
      <c r="A8" s="7">
        <v>2</v>
      </c>
      <c r="B8" s="96"/>
      <c r="C8" s="7"/>
      <c r="D8" s="7"/>
      <c r="E8" s="11" t="s">
        <v>32</v>
      </c>
      <c r="F8" s="11" t="s">
        <v>33</v>
      </c>
      <c r="G8" s="6" t="s">
        <v>31</v>
      </c>
      <c r="H8" s="10">
        <v>43799</v>
      </c>
      <c r="I8" s="21">
        <v>77132.95</v>
      </c>
      <c r="J8" s="3">
        <v>0</v>
      </c>
      <c r="K8" s="22">
        <f>14629.26+522.34+M8</f>
        <v>25622.15</v>
      </c>
      <c r="L8" s="22"/>
      <c r="M8" s="23">
        <f>10470.55</f>
        <v>10470.549999999999</v>
      </c>
    </row>
    <row r="9" spans="1:13" ht="15" customHeight="1" x14ac:dyDescent="0.25">
      <c r="A9" s="91" t="s">
        <v>25</v>
      </c>
      <c r="B9" s="92"/>
      <c r="C9" s="92"/>
      <c r="D9" s="92"/>
      <c r="E9" s="92"/>
      <c r="F9" s="92"/>
      <c r="G9" s="92"/>
      <c r="H9" s="92"/>
      <c r="I9" s="93"/>
      <c r="J9" s="4">
        <f>SUM(J7:J7)</f>
        <v>0</v>
      </c>
      <c r="K9" s="4">
        <f>SUM(K7:K8)</f>
        <v>25792.99</v>
      </c>
      <c r="L9" s="4"/>
      <c r="M9" s="4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Коммунальная инфр</vt:lpstr>
      <vt:lpstr>МП Коммунальная инфр (2)</vt:lpstr>
      <vt:lpstr>Подпрограмма 2 (2)</vt:lpstr>
      <vt:lpstr>'МП Коммунальная инфр (2)'!Заголовки_для_печати</vt:lpstr>
      <vt:lpstr>'Подпрограмма 2 (2)'!Заголовки_для_печати</vt:lpstr>
      <vt:lpstr>'МП Коммунальная инфр'!Область_печати</vt:lpstr>
      <vt:lpstr>'МП Коммунальная инфр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2022-10-10T13:38:25Z</cp:lastPrinted>
  <dcterms:created xsi:type="dcterms:W3CDTF">2015-07-01T06:08:23Z</dcterms:created>
  <dcterms:modified xsi:type="dcterms:W3CDTF">2023-03-22T13:24:13Z</dcterms:modified>
</cp:coreProperties>
</file>