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720" yWindow="4125" windowWidth="19440" windowHeight="8580"/>
  </bookViews>
  <sheets>
    <sheet name="МП Строительство" sheetId="19" r:id="rId1"/>
    <sheet name="МП Строительство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Строительство (2)'!#REF!</definedName>
    <definedName name="sub_14000" localSheetId="2">'Подпрограмма 2 (2)'!#REF!</definedName>
    <definedName name="Z_359C8E5E_9871_416C_8416_05D2A4FF5688_.wvu.PrintArea" localSheetId="1" hidden="1">'МП Строительство (2)'!$A$1:$N$74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Строительство (2)'!$A$1:$N$74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Строительство (2)'!$A$1:$N$74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Строительство (2)'!$A$1:$N$74</definedName>
    <definedName name="Z_F75B3EC3_CC43_4B33_913D_5D7444E65C48_.wvu.PrintArea" localSheetId="2" hidden="1">'Подпрограмма 2 (2)'!$A$1:$N$9</definedName>
    <definedName name="_xlnm.Print_Titles" localSheetId="1">'МП Строительство (2)'!$3:$6</definedName>
    <definedName name="_xlnm.Print_Titles" localSheetId="2">'Подпрограмма 2 (2)'!$3:$6</definedName>
    <definedName name="_xlnm.Print_Area" localSheetId="0">'МП Строительство'!$A$1:$O$76</definedName>
    <definedName name="_xlnm.Print_Area" localSheetId="1">'МП Строительство (2)'!$A$1:$M$74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N38" i="19" l="1"/>
  <c r="O38" i="19"/>
  <c r="O75" i="19" l="1"/>
  <c r="N75" i="19"/>
  <c r="O74" i="19"/>
  <c r="N74" i="19"/>
  <c r="O72" i="19"/>
  <c r="N72" i="19"/>
  <c r="O73" i="19"/>
  <c r="N73" i="19"/>
  <c r="O71" i="19"/>
  <c r="N71" i="19"/>
  <c r="O70" i="19"/>
  <c r="N70" i="19"/>
  <c r="O69" i="19"/>
  <c r="N69" i="19"/>
  <c r="O62" i="19"/>
  <c r="N62" i="19"/>
  <c r="O59" i="19"/>
  <c r="N59" i="19"/>
  <c r="J74" i="20" l="1"/>
  <c r="L74" i="20"/>
  <c r="M69" i="20"/>
  <c r="K69" i="20" s="1"/>
  <c r="M70" i="20"/>
  <c r="K70" i="20" s="1"/>
  <c r="M71" i="20"/>
  <c r="M72" i="20"/>
  <c r="M73" i="20"/>
  <c r="K73" i="20" s="1"/>
  <c r="M68" i="20"/>
  <c r="K68" i="20" s="1"/>
  <c r="K71" i="20"/>
  <c r="K72" i="20"/>
  <c r="B72" i="20"/>
  <c r="B73" i="20"/>
  <c r="B71" i="20"/>
  <c r="B69" i="20"/>
  <c r="B70" i="20"/>
  <c r="B68" i="20"/>
  <c r="I66" i="20"/>
  <c r="B62" i="20" l="1"/>
  <c r="B60" i="20"/>
  <c r="B59" i="20"/>
  <c r="B58" i="20"/>
  <c r="B57" i="20"/>
  <c r="B56" i="20"/>
  <c r="B55" i="20"/>
  <c r="B54" i="20"/>
  <c r="B53" i="20"/>
  <c r="M51" i="20"/>
  <c r="K51" i="20" s="1"/>
  <c r="B51" i="20"/>
  <c r="C50" i="20"/>
  <c r="D50" i="20"/>
  <c r="M50" i="20" l="1"/>
  <c r="K50" i="20" s="1"/>
  <c r="B50" i="20"/>
  <c r="M49" i="20" l="1"/>
  <c r="K49" i="20" s="1"/>
  <c r="B49" i="20"/>
  <c r="M48" i="20"/>
  <c r="K48" i="20" s="1"/>
  <c r="B48" i="20"/>
  <c r="M45" i="20"/>
  <c r="K45" i="20" s="1"/>
  <c r="B45" i="20"/>
  <c r="I42" i="20" l="1"/>
  <c r="B39" i="20" l="1"/>
  <c r="M37" i="20" l="1"/>
  <c r="K37" i="20" s="1"/>
  <c r="B37" i="20"/>
  <c r="M34" i="20"/>
  <c r="K34" i="20" s="1"/>
  <c r="B33" i="20"/>
  <c r="B34" i="20"/>
  <c r="M32" i="20"/>
  <c r="K32" i="20" s="1"/>
  <c r="B32" i="20"/>
  <c r="M31" i="20"/>
  <c r="K31" i="20" s="1"/>
  <c r="B31" i="20"/>
  <c r="B30" i="20"/>
  <c r="M29" i="20"/>
  <c r="K29" i="20" s="1"/>
  <c r="B29" i="20"/>
  <c r="B28" i="20"/>
  <c r="B27" i="20"/>
  <c r="M28" i="20"/>
  <c r="K28" i="20" s="1"/>
  <c r="B25" i="20"/>
  <c r="B26" i="20"/>
  <c r="M24" i="20"/>
  <c r="K24" i="20" s="1"/>
  <c r="B24" i="20"/>
  <c r="M27" i="20"/>
  <c r="K27" i="20" s="1"/>
  <c r="M12" i="20"/>
  <c r="K12" i="20" s="1"/>
  <c r="M13" i="20"/>
  <c r="K13" i="20" s="1"/>
  <c r="M14" i="20"/>
  <c r="K14" i="20" s="1"/>
  <c r="B12" i="20"/>
  <c r="B13" i="20"/>
  <c r="B14" i="20"/>
  <c r="I7" i="20"/>
  <c r="M9" i="20" l="1"/>
  <c r="K9" i="20" s="1"/>
  <c r="B9" i="20"/>
  <c r="M75" i="19"/>
  <c r="K75" i="19" s="1"/>
  <c r="H75" i="19"/>
  <c r="M74" i="19"/>
  <c r="K74" i="19" s="1"/>
  <c r="H74" i="19"/>
  <c r="H73" i="19"/>
  <c r="M73" i="19"/>
  <c r="K73" i="19" s="1"/>
  <c r="M72" i="19"/>
  <c r="K72" i="19"/>
  <c r="H72" i="19"/>
  <c r="M61" i="19"/>
  <c r="K61" i="19" s="1"/>
  <c r="H61" i="19"/>
  <c r="M62" i="20" s="1"/>
  <c r="K62" i="20" s="1"/>
  <c r="H12" i="19"/>
  <c r="H13" i="19"/>
  <c r="H14" i="19"/>
  <c r="K12" i="19"/>
  <c r="K13" i="19"/>
  <c r="K14" i="19"/>
  <c r="H66" i="19"/>
  <c r="M66" i="20" s="1"/>
  <c r="M70" i="19" l="1"/>
  <c r="K70" i="19"/>
  <c r="H70" i="19"/>
  <c r="H65" i="19"/>
  <c r="M65" i="20" s="1"/>
  <c r="M63" i="19"/>
  <c r="K63" i="19" s="1"/>
  <c r="H64" i="19"/>
  <c r="M64" i="20" s="1"/>
  <c r="H63" i="19"/>
  <c r="M63" i="20" s="1"/>
  <c r="M29" i="19"/>
  <c r="E29" i="19" l="1"/>
  <c r="F69" i="19"/>
  <c r="G69" i="19"/>
  <c r="H69" i="19"/>
  <c r="I69" i="19"/>
  <c r="J69" i="19"/>
  <c r="K69" i="19"/>
  <c r="L69" i="19"/>
  <c r="M69" i="19"/>
  <c r="E75" i="19"/>
  <c r="F17" i="19"/>
  <c r="I17" i="19"/>
  <c r="J17" i="19"/>
  <c r="H55" i="19"/>
  <c r="L55" i="19"/>
  <c r="M55" i="19"/>
  <c r="H56" i="19"/>
  <c r="L56" i="19"/>
  <c r="M56" i="19"/>
  <c r="H57" i="19"/>
  <c r="L57" i="19"/>
  <c r="M57" i="19"/>
  <c r="H58" i="19"/>
  <c r="L58" i="19"/>
  <c r="M58" i="19"/>
  <c r="E55" i="19"/>
  <c r="E56" i="19"/>
  <c r="E57" i="19"/>
  <c r="E58" i="19"/>
  <c r="G42" i="19"/>
  <c r="G41" i="19"/>
  <c r="E30" i="19"/>
  <c r="E34" i="19"/>
  <c r="M60" i="20" l="1"/>
  <c r="K60" i="20" s="1"/>
  <c r="N58" i="19"/>
  <c r="M57" i="20"/>
  <c r="K57" i="20" s="1"/>
  <c r="N55" i="19"/>
  <c r="M59" i="20"/>
  <c r="K59" i="20" s="1"/>
  <c r="N57" i="19"/>
  <c r="K58" i="19"/>
  <c r="O58" i="19" s="1"/>
  <c r="M58" i="20"/>
  <c r="K58" i="20" s="1"/>
  <c r="N56" i="19"/>
  <c r="K57" i="19"/>
  <c r="O57" i="19" s="1"/>
  <c r="K56" i="19"/>
  <c r="O56" i="19" s="1"/>
  <c r="K55" i="19"/>
  <c r="O55" i="19" s="1"/>
  <c r="M7" i="19" l="1"/>
  <c r="K7" i="19" s="1"/>
  <c r="H7" i="19"/>
  <c r="F6" i="19" l="1"/>
  <c r="G6" i="19"/>
  <c r="I6" i="19"/>
  <c r="J6" i="19"/>
  <c r="L6" i="19"/>
  <c r="E15" i="19"/>
  <c r="B67" i="20" l="1"/>
  <c r="B61" i="20"/>
  <c r="K63" i="20" l="1"/>
  <c r="M47" i="20"/>
  <c r="K47" i="20" s="1"/>
  <c r="M46" i="20"/>
  <c r="K46" i="20" s="1"/>
  <c r="M43" i="20"/>
  <c r="K43" i="20" s="1"/>
  <c r="M44" i="20"/>
  <c r="K44" i="20" s="1"/>
  <c r="M42" i="20"/>
  <c r="K42" i="20" s="1"/>
  <c r="M33" i="20" l="1"/>
  <c r="K33" i="20" s="1"/>
  <c r="M30" i="20"/>
  <c r="K30" i="20" s="1"/>
  <c r="M22" i="20"/>
  <c r="K22" i="20" s="1"/>
  <c r="M23" i="20"/>
  <c r="K23" i="20" s="1"/>
  <c r="M21" i="20"/>
  <c r="K21" i="20" s="1"/>
  <c r="M19" i="20"/>
  <c r="K19" i="20" s="1"/>
  <c r="M18" i="20"/>
  <c r="K18" i="20" s="1"/>
  <c r="M17" i="20"/>
  <c r="K17" i="20" s="1"/>
  <c r="M11" i="20"/>
  <c r="K11" i="20" s="1"/>
  <c r="B11" i="20" l="1"/>
  <c r="M64" i="19"/>
  <c r="K64" i="19" s="1"/>
  <c r="M60" i="19"/>
  <c r="K60" i="19" s="1"/>
  <c r="H60" i="19"/>
  <c r="M11" i="19"/>
  <c r="K11" i="19" s="1"/>
  <c r="H11" i="19"/>
  <c r="M44" i="19"/>
  <c r="K44" i="19" s="1"/>
  <c r="L44" i="19"/>
  <c r="H44" i="19"/>
  <c r="M45" i="19"/>
  <c r="K45" i="19" s="1"/>
  <c r="L45" i="19"/>
  <c r="H45" i="19"/>
  <c r="M35" i="19"/>
  <c r="L35" i="19"/>
  <c r="H35" i="19"/>
  <c r="M32" i="19"/>
  <c r="L32" i="19"/>
  <c r="H32" i="19"/>
  <c r="M22" i="19"/>
  <c r="L22" i="19"/>
  <c r="H22" i="19"/>
  <c r="M25" i="19"/>
  <c r="L25" i="19"/>
  <c r="H25" i="19"/>
  <c r="M24" i="19"/>
  <c r="L24" i="19"/>
  <c r="H24" i="19"/>
  <c r="M23" i="19"/>
  <c r="L23" i="19"/>
  <c r="H23" i="19"/>
  <c r="M20" i="19"/>
  <c r="L20" i="19"/>
  <c r="H20" i="19"/>
  <c r="M21" i="19"/>
  <c r="L21" i="19"/>
  <c r="H21" i="19"/>
  <c r="M68" i="19"/>
  <c r="K68" i="19" s="1"/>
  <c r="H68" i="19"/>
  <c r="F59" i="19"/>
  <c r="G59" i="19"/>
  <c r="I59" i="19"/>
  <c r="J59" i="19"/>
  <c r="L59" i="19"/>
  <c r="E61" i="19"/>
  <c r="M46" i="19"/>
  <c r="L46" i="19"/>
  <c r="H46" i="19"/>
  <c r="E46" i="19"/>
  <c r="E14" i="19"/>
  <c r="E13" i="19"/>
  <c r="E12" i="19"/>
  <c r="E74" i="19"/>
  <c r="E73" i="19"/>
  <c r="E72" i="19"/>
  <c r="M54" i="19"/>
  <c r="L54" i="19"/>
  <c r="H54" i="19"/>
  <c r="E54" i="19"/>
  <c r="M53" i="19"/>
  <c r="L53" i="19"/>
  <c r="H53" i="19"/>
  <c r="E53" i="19"/>
  <c r="M52" i="19"/>
  <c r="L52" i="19"/>
  <c r="H52" i="19"/>
  <c r="E52" i="19"/>
  <c r="M51" i="19"/>
  <c r="L51" i="19"/>
  <c r="H51" i="19"/>
  <c r="E51" i="19"/>
  <c r="M50" i="19"/>
  <c r="L50" i="19"/>
  <c r="H50" i="19"/>
  <c r="E50" i="19"/>
  <c r="M49" i="19"/>
  <c r="L49" i="19"/>
  <c r="H49" i="19"/>
  <c r="E49" i="19"/>
  <c r="M48" i="19"/>
  <c r="L48" i="19"/>
  <c r="H48" i="19"/>
  <c r="E48" i="19"/>
  <c r="M47" i="19"/>
  <c r="L47" i="19"/>
  <c r="H47" i="19"/>
  <c r="E47" i="19"/>
  <c r="N61" i="19" l="1"/>
  <c r="O61" i="19"/>
  <c r="N46" i="19"/>
  <c r="K59" i="19"/>
  <c r="M67" i="20"/>
  <c r="K67" i="20" s="1"/>
  <c r="N47" i="19"/>
  <c r="O12" i="19"/>
  <c r="N12" i="19"/>
  <c r="O13" i="19"/>
  <c r="N13" i="19"/>
  <c r="N49" i="19"/>
  <c r="N50" i="19"/>
  <c r="M53" i="20"/>
  <c r="K53" i="20" s="1"/>
  <c r="N51" i="19"/>
  <c r="M54" i="20"/>
  <c r="K54" i="20" s="1"/>
  <c r="N52" i="19"/>
  <c r="M55" i="20"/>
  <c r="K55" i="20" s="1"/>
  <c r="N53" i="19"/>
  <c r="M56" i="20"/>
  <c r="K56" i="20" s="1"/>
  <c r="N54" i="19"/>
  <c r="N14" i="19"/>
  <c r="O14" i="19"/>
  <c r="K23" i="19"/>
  <c r="K25" i="19"/>
  <c r="K47" i="19"/>
  <c r="O47" i="19" s="1"/>
  <c r="K35" i="19"/>
  <c r="K51" i="19"/>
  <c r="O51" i="19" s="1"/>
  <c r="K24" i="19"/>
  <c r="H59" i="19"/>
  <c r="M61" i="20"/>
  <c r="K61" i="20" s="1"/>
  <c r="K21" i="19"/>
  <c r="K32" i="19"/>
  <c r="K20" i="19"/>
  <c r="M59" i="19"/>
  <c r="K22" i="19"/>
  <c r="K46" i="19"/>
  <c r="O46" i="19" s="1"/>
  <c r="K48" i="19"/>
  <c r="K49" i="19"/>
  <c r="O49" i="19" s="1"/>
  <c r="K50" i="19"/>
  <c r="O50" i="19" s="1"/>
  <c r="K54" i="19"/>
  <c r="O54" i="19" s="1"/>
  <c r="K52" i="19"/>
  <c r="O52" i="19" s="1"/>
  <c r="K53" i="19"/>
  <c r="O53" i="19" s="1"/>
  <c r="K64" i="20" l="1"/>
  <c r="K66" i="20"/>
  <c r="K65" i="20"/>
  <c r="I65" i="20"/>
  <c r="M41" i="20"/>
  <c r="K41" i="20" s="1"/>
  <c r="B41" i="20"/>
  <c r="M10" i="20"/>
  <c r="K10" i="20" s="1"/>
  <c r="B10" i="20"/>
  <c r="M8" i="20"/>
  <c r="K8" i="20" s="1"/>
  <c r="B8" i="20"/>
  <c r="K7" i="20"/>
  <c r="M7" i="20" l="1"/>
  <c r="B7" i="20"/>
  <c r="M66" i="19"/>
  <c r="K66" i="19" s="1"/>
  <c r="M65" i="19"/>
  <c r="K65" i="19" s="1"/>
  <c r="H39" i="19"/>
  <c r="M10" i="19"/>
  <c r="K10" i="19" s="1"/>
  <c r="H10" i="19"/>
  <c r="H8" i="19"/>
  <c r="M8" i="19"/>
  <c r="E60" i="19"/>
  <c r="E59" i="19" l="1"/>
  <c r="O60" i="19"/>
  <c r="N60" i="19"/>
  <c r="K8" i="19"/>
  <c r="E45" i="19"/>
  <c r="E44" i="19"/>
  <c r="M43" i="19"/>
  <c r="L43" i="19"/>
  <c r="H43" i="19"/>
  <c r="E43" i="19"/>
  <c r="N43" i="19" s="1"/>
  <c r="N44" i="19" l="1"/>
  <c r="O44" i="19"/>
  <c r="N45" i="19"/>
  <c r="O45" i="19"/>
  <c r="K43" i="19"/>
  <c r="O43" i="19" s="1"/>
  <c r="F67" i="19"/>
  <c r="G67" i="19"/>
  <c r="H67" i="19"/>
  <c r="I67" i="19"/>
  <c r="J67" i="19"/>
  <c r="K67" i="19"/>
  <c r="L67" i="19"/>
  <c r="M67" i="19"/>
  <c r="F62" i="19"/>
  <c r="G62" i="19"/>
  <c r="H62" i="19"/>
  <c r="I62" i="19"/>
  <c r="J62" i="19"/>
  <c r="K62" i="19"/>
  <c r="L62" i="19"/>
  <c r="M62" i="19"/>
  <c r="E68" i="19"/>
  <c r="E66" i="19"/>
  <c r="E65" i="19"/>
  <c r="E64" i="19"/>
  <c r="E63" i="19"/>
  <c r="M42" i="19"/>
  <c r="L42" i="19"/>
  <c r="H42" i="19"/>
  <c r="E42" i="19"/>
  <c r="M41" i="19"/>
  <c r="L41" i="19"/>
  <c r="H41" i="19"/>
  <c r="E41" i="19"/>
  <c r="M40" i="19"/>
  <c r="L40" i="19"/>
  <c r="H40" i="19"/>
  <c r="E40" i="19"/>
  <c r="M39" i="19"/>
  <c r="K39" i="19" s="1"/>
  <c r="L39" i="19"/>
  <c r="E39" i="19"/>
  <c r="N39" i="19" s="1"/>
  <c r="M38" i="19"/>
  <c r="L38" i="19"/>
  <c r="H38" i="19"/>
  <c r="M39" i="20" s="1"/>
  <c r="K39" i="20" s="1"/>
  <c r="E38" i="19"/>
  <c r="M37" i="19"/>
  <c r="L37" i="19"/>
  <c r="H37" i="19"/>
  <c r="E37" i="19"/>
  <c r="G28" i="19"/>
  <c r="G17" i="19" s="1"/>
  <c r="M9" i="19"/>
  <c r="M6" i="19" s="1"/>
  <c r="E67" i="19" l="1"/>
  <c r="O67" i="19" s="1"/>
  <c r="O68" i="19"/>
  <c r="N68" i="19"/>
  <c r="O39" i="19"/>
  <c r="N37" i="19"/>
  <c r="N40" i="19"/>
  <c r="N41" i="19"/>
  <c r="N42" i="19"/>
  <c r="N65" i="19"/>
  <c r="O65" i="19"/>
  <c r="N66" i="19"/>
  <c r="O66" i="19"/>
  <c r="N63" i="19"/>
  <c r="O63" i="19"/>
  <c r="O64" i="19"/>
  <c r="N64" i="19"/>
  <c r="E62" i="19"/>
  <c r="K37" i="19"/>
  <c r="O37" i="19" s="1"/>
  <c r="K41" i="19"/>
  <c r="O41" i="19" s="1"/>
  <c r="K42" i="19"/>
  <c r="O42" i="19" s="1"/>
  <c r="K9" i="19"/>
  <c r="K40" i="19"/>
  <c r="O40" i="19" s="1"/>
  <c r="K38" i="19"/>
  <c r="K6" i="19" l="1"/>
  <c r="N67" i="19"/>
  <c r="H26" i="19"/>
  <c r="L26" i="19"/>
  <c r="M26" i="19"/>
  <c r="H27" i="19"/>
  <c r="L27" i="19"/>
  <c r="M27" i="19"/>
  <c r="H28" i="19"/>
  <c r="L28" i="19"/>
  <c r="M28" i="19"/>
  <c r="H29" i="19"/>
  <c r="N29" i="19" s="1"/>
  <c r="L29" i="19"/>
  <c r="H30" i="19"/>
  <c r="N30" i="19" s="1"/>
  <c r="L30" i="19"/>
  <c r="M30" i="19"/>
  <c r="H31" i="19"/>
  <c r="L31" i="19"/>
  <c r="M31" i="19"/>
  <c r="H33" i="19"/>
  <c r="L33" i="19"/>
  <c r="M33" i="19"/>
  <c r="H34" i="19"/>
  <c r="N34" i="19" s="1"/>
  <c r="L34" i="19"/>
  <c r="M34" i="19"/>
  <c r="H36" i="19"/>
  <c r="L36" i="19"/>
  <c r="M36" i="19"/>
  <c r="I16" i="19"/>
  <c r="I76" i="19" s="1"/>
  <c r="J16" i="19"/>
  <c r="J76" i="19" s="1"/>
  <c r="E71" i="19"/>
  <c r="E70" i="19"/>
  <c r="H9" i="19"/>
  <c r="F16" i="19"/>
  <c r="F76" i="19" s="1"/>
  <c r="G16" i="19"/>
  <c r="G76" i="19" s="1"/>
  <c r="E20" i="19"/>
  <c r="E21" i="19"/>
  <c r="E22" i="19"/>
  <c r="E23" i="19"/>
  <c r="E24" i="19"/>
  <c r="E25" i="19"/>
  <c r="E26" i="19"/>
  <c r="E27" i="19"/>
  <c r="E28" i="19"/>
  <c r="E31" i="19"/>
  <c r="E32" i="19"/>
  <c r="E33" i="19"/>
  <c r="E35" i="19"/>
  <c r="E36" i="19"/>
  <c r="E19" i="19"/>
  <c r="H6" i="19" l="1"/>
  <c r="N33" i="19"/>
  <c r="N31" i="19"/>
  <c r="M26" i="20"/>
  <c r="K26" i="20" s="1"/>
  <c r="N28" i="19"/>
  <c r="N21" i="19"/>
  <c r="O21" i="19"/>
  <c r="N24" i="19"/>
  <c r="O24" i="19"/>
  <c r="E69" i="19"/>
  <c r="N23" i="19"/>
  <c r="O23" i="19"/>
  <c r="N26" i="19"/>
  <c r="N25" i="19"/>
  <c r="O25" i="19"/>
  <c r="N35" i="19"/>
  <c r="O35" i="19"/>
  <c r="N20" i="19"/>
  <c r="O20" i="19"/>
  <c r="N32" i="19"/>
  <c r="O32" i="19"/>
  <c r="N22" i="19"/>
  <c r="O22" i="19"/>
  <c r="N36" i="19"/>
  <c r="M25" i="20"/>
  <c r="K25" i="20" s="1"/>
  <c r="N27" i="19"/>
  <c r="K36" i="19"/>
  <c r="O36" i="19" s="1"/>
  <c r="K34" i="19"/>
  <c r="O34" i="19" s="1"/>
  <c r="K31" i="19"/>
  <c r="O31" i="19" s="1"/>
  <c r="K27" i="19"/>
  <c r="O27" i="19" s="1"/>
  <c r="K29" i="19"/>
  <c r="O29" i="19" s="1"/>
  <c r="K26" i="19"/>
  <c r="O26" i="19" s="1"/>
  <c r="K28" i="19"/>
  <c r="O28" i="19" s="1"/>
  <c r="K30" i="19"/>
  <c r="O30" i="19" s="1"/>
  <c r="K33" i="19"/>
  <c r="O33" i="19" s="1"/>
  <c r="G79" i="19" l="1"/>
  <c r="E10" i="19" l="1"/>
  <c r="E11" i="19"/>
  <c r="E9" i="19"/>
  <c r="E8" i="19"/>
  <c r="E7" i="19"/>
  <c r="N8" i="19" l="1"/>
  <c r="O8" i="19"/>
  <c r="O9" i="19"/>
  <c r="N9" i="19"/>
  <c r="N7" i="19"/>
  <c r="O7" i="19"/>
  <c r="O11" i="19"/>
  <c r="N11" i="19"/>
  <c r="O10" i="19"/>
  <c r="N10" i="19"/>
  <c r="E6" i="19"/>
  <c r="O6" i="19" l="1"/>
  <c r="N6" i="19"/>
  <c r="L19" i="19"/>
  <c r="L18" i="19"/>
  <c r="H19" i="19"/>
  <c r="N19" i="19" s="1"/>
  <c r="H18" i="19"/>
  <c r="M19" i="19"/>
  <c r="M18" i="19"/>
  <c r="H17" i="19" l="1"/>
  <c r="M17" i="19"/>
  <c r="M16" i="19" s="1"/>
  <c r="M76" i="19" s="1"/>
  <c r="L17" i="19"/>
  <c r="L16" i="19" s="1"/>
  <c r="L76" i="19" s="1"/>
  <c r="M16" i="20"/>
  <c r="K16" i="20" s="1"/>
  <c r="M15" i="20"/>
  <c r="K19" i="19"/>
  <c r="O19" i="19" s="1"/>
  <c r="K18" i="19"/>
  <c r="B7" i="22"/>
  <c r="M8" i="22"/>
  <c r="K8" i="22" s="1"/>
  <c r="K7" i="22"/>
  <c r="M74" i="20" l="1"/>
  <c r="K17" i="19"/>
  <c r="K15" i="20"/>
  <c r="K74" i="20" s="1"/>
  <c r="H16" i="19"/>
  <c r="E18" i="19"/>
  <c r="E17" i="19" l="1"/>
  <c r="N17" i="19" s="1"/>
  <c r="N18" i="19"/>
  <c r="O18" i="19"/>
  <c r="H76" i="19"/>
  <c r="K16" i="19"/>
  <c r="E16" i="19"/>
  <c r="E76" i="19" s="1"/>
  <c r="O17" i="19" l="1"/>
  <c r="N16" i="19"/>
  <c r="N76" i="19"/>
  <c r="K76" i="19"/>
  <c r="O76" i="19" s="1"/>
  <c r="O16" i="19"/>
  <c r="J9" i="22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<sst xmlns="http://schemas.openxmlformats.org/spreadsheetml/2006/main" count="562" uniqueCount="292">
  <si>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</si>
  <si>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</si>
  <si>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</si>
  <si>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</si>
  <si>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</si>
  <si>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</si>
  <si>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</si>
  <si>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</si>
  <si>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</si>
  <si>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</si>
  <si>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</si>
  <si>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</si>
  <si>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</si>
  <si>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</si>
  <si>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</si>
  <si>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</si>
  <si>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</si>
  <si>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</si>
  <si>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</si>
  <si>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</si>
  <si>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</si>
  <si>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</si>
  <si>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</si>
  <si>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</si>
  <si>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</si>
  <si>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</si>
  <si>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</si>
  <si>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2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</si>
  <si>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</si>
  <si>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</si>
  <si>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</si>
  <si>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</si>
  <si>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</si>
  <si>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</si>
  <si>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</si>
  <si>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t>
  </si>
  <si>
    <t>Раздел 2. Капитальный и текущий ремонт жилых домов, помещений</t>
  </si>
  <si>
    <t>Администрация поселения</t>
  </si>
  <si>
    <t>Приобретение жилых помещений в п. Варнек МО «Юшарский сельсовет» Ненецкого автономного округа</t>
  </si>
  <si>
    <t>Районный бюджет</t>
  </si>
  <si>
    <t>Окружной бюджет</t>
  </si>
  <si>
    <t>Подраздел 1. Капитальный и текущий ремонт жилых домов, помещений</t>
  </si>
  <si>
    <t>Раздел 6. Содержание имущества, находящегося в муниципальной собственности поселений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</si>
  <si>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</si>
  <si>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</si>
  <si>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</si>
  <si>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</si>
  <si>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</si>
  <si>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</si>
  <si>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</si>
  <si>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</si>
  <si>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</si>
  <si>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</si>
  <si>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</si>
  <si>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</si>
  <si>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</si>
  <si>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</si>
  <si>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</si>
  <si>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</si>
  <si>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</si>
  <si>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</si>
  <si>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</si>
  <si>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</si>
  <si>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</si>
  <si>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</si>
  <si>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</si>
  <si>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</si>
  <si>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</si>
  <si>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</si>
  <si>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</si>
  <si>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</si>
  <si>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</si>
  <si>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</si>
  <si>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</si>
  <si>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</si>
  <si>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6</t>
  </si>
  <si>
    <t>6.1</t>
  </si>
  <si>
    <t>6.2</t>
  </si>
  <si>
    <t>План на 2022 год</t>
  </si>
  <si>
    <t>Приобретение жилых помещений в с. Коткино Сельского поселения "Коткинский сельсовет" ЗР НАО</t>
  </si>
  <si>
    <t>Приобретение квартиры в п. Харута Сельского поселения «Хоседа-Хардский сельсовет» ЗР НАО</t>
  </si>
  <si>
    <t>Приобретение жилого дома в п. Нельмин-Нос Сельского поселения «Малоземельский сельсовет» ЗР НАО</t>
  </si>
  <si>
    <t>Приобретение жилого дома в с. Несь Сельского поселения «Канинский сельсовет»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</si>
  <si>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</si>
  <si>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</si>
  <si>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</si>
  <si>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</si>
  <si>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Текущий ремонт муниципального жилищного фонда в д. Макарово Сельского поселения "Тельвисочный сельсовет" ЗР НАО</t>
  </si>
  <si>
    <t>Капитальный ремонт (чердачное перекрытие) многоквартирного жилого дома № 2, м-н.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</si>
  <si>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</si>
  <si>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м-н. Березовый в п. Красное Сельского поселения "Приморско-Куйский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</si>
  <si>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</si>
  <si>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</si>
  <si>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Капитальный ремонт жилого дома № 119 в с. Оксино Сельского поселения «Пустозерский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</si>
  <si>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</si>
  <si>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</si>
  <si>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</si>
  <si>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</si>
  <si>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</si>
  <si>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</si>
  <si>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</si>
  <si>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</si>
  <si>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</si>
  <si>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</si>
  <si>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</si>
  <si>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</si>
  <si>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</si>
  <si>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</si>
  <si>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</si>
  <si>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</si>
  <si>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</si>
  <si>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</si>
  <si>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</si>
  <si>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</si>
  <si>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</si>
  <si>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</si>
  <si>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</si>
  <si>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</si>
  <si>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</si>
  <si>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</si>
  <si>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</si>
  <si>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</si>
  <si>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Раздел 4. Снос ветхих и аварийных домов, признанных непригодными для проживания</t>
  </si>
  <si>
    <t>4</t>
  </si>
  <si>
    <t>4.1</t>
  </si>
  <si>
    <t>4.2</t>
  </si>
  <si>
    <t>4.3</t>
  </si>
  <si>
    <t>4.4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</si>
  <si>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</si>
  <si>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</si>
  <si>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</si>
  <si>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</si>
  <si>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</si>
  <si>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</si>
  <si>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№ б/н от 09.12.2021</t>
  </si>
  <si>
    <t>ИП Абудокодиров А.</t>
  </si>
  <si>
    <t>30.04.2022</t>
  </si>
  <si>
    <t>№ 0184300000422000032 от 01.04.2022</t>
  </si>
  <si>
    <t>Капитальный ремонт системы отопления дома № 4 по ул. Озерная в д. Андег Сельского поселения «Андегский сельсовет» ЗР НАО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</si>
  <si>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</si>
  <si>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</si>
  <si>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>3</t>
  </si>
  <si>
    <t>3.1</t>
  </si>
  <si>
    <t>Раздел 3. Подготовка земельных участков под жилищное строительство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</si>
  <si>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</si>
  <si>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МК № 1/2020 от 17.07.2020</t>
  </si>
  <si>
    <t xml:space="preserve"> ООО "АЛЬФА-СТРОЙ"</t>
  </si>
  <si>
    <t>№0184300000422000051 от 16.04.2022, №0184300000422000052 от 16.04.2022, №0184300000422000053 от 16.04.2022</t>
  </si>
  <si>
    <t>ИП Рочев П.Е.</t>
  </si>
  <si>
    <t xml:space="preserve"> № 1 от 12.04.2022</t>
  </si>
  <si>
    <t>ИП Колыбин В.Г.</t>
  </si>
  <si>
    <t xml:space="preserve">№ 1 от 01.05.2022 </t>
  </si>
  <si>
    <t>ИП Канев С.Е.</t>
  </si>
  <si>
    <t>№ б/н от 18.05.2022</t>
  </si>
  <si>
    <t>ООО "АРКТИКВТОРМЕТ"</t>
  </si>
  <si>
    <t>ИП Бобриков П.К.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</si>
  <si>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</si>
  <si>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</si>
  <si>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</si>
  <si>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</si>
  <si>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</si>
  <si>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</si>
  <si>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</si>
  <si>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</si>
  <si>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6.3</t>
  </si>
  <si>
    <t>6.4</t>
  </si>
  <si>
    <t>6.5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</si>
  <si>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</si>
  <si>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</si>
  <si>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</si>
  <si>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</si>
  <si>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</si>
  <si>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1.9</t>
  </si>
  <si>
    <t>Капитальный ремонт жилого дома № 9А по ул. Южная в п. Усть-Кара Сельского поселения «Карский сельсовет» ЗР НАО</t>
  </si>
  <si>
    <t>3.2</t>
  </si>
  <si>
    <t>Отсыпка земельного участка под строительство жилого дома в п. Амдерма Сельского поселения «Поселок Амдерма» ЗР НАО</t>
  </si>
  <si>
    <t>0184300000422000159-1 от 31.07.2021</t>
  </si>
  <si>
    <t>физ.лицом Коткиной Натальей Федоровной</t>
  </si>
  <si>
    <t>от 06.04.2022 № 0184300000422000035-1</t>
  </si>
  <si>
    <t>ООО «Северо-Западная ремонтная компания»</t>
  </si>
  <si>
    <t>15.09.2022</t>
  </si>
  <si>
    <t>от 06.04.2022 № 0184300000422000036-1</t>
  </si>
  <si>
    <t>№ 0184300000422000083 от 18.05.2022</t>
  </si>
  <si>
    <t>ИП Медведев А.В.</t>
  </si>
  <si>
    <t>№ 1-ПД-ТРМ от 28.07.2022</t>
  </si>
  <si>
    <t>15.07.2022</t>
  </si>
  <si>
    <t>15.08.2022</t>
  </si>
  <si>
    <t>№ 0184300000422000064 от 04.05.2022</t>
  </si>
  <si>
    <t>№ 0184300000422000065 от 04.05.2022</t>
  </si>
  <si>
    <t>№ 0184300000422000066 от 04.05.2022</t>
  </si>
  <si>
    <t>ООО «ЛИДЕРСТРОЙ»</t>
  </si>
  <si>
    <t>№ 0184300000422000049 (ФЗ-44) от 16.04.2022</t>
  </si>
  <si>
    <t>ООО "СЕВЕР НАО СТРОЙ"</t>
  </si>
  <si>
    <t>31.08.2022</t>
  </si>
  <si>
    <t>ООО «Атланта»</t>
  </si>
  <si>
    <t>01.12.2022</t>
  </si>
  <si>
    <t>№ 0184300000422000067 от 02.05.2022</t>
  </si>
  <si>
    <t>ИП Савин А.В.</t>
  </si>
  <si>
    <t>30.09.2022</t>
  </si>
  <si>
    <t>№ 0184300000422000046 от 11/04/2022; дополнительное соглашение № 1 от 11.04.2022</t>
  </si>
  <si>
    <t>ИП Мишуков А.В.</t>
  </si>
  <si>
    <t>договор от 27.06.2022 № 4/2022</t>
  </si>
  <si>
    <t>ИП Дрокина В.С.</t>
  </si>
  <si>
    <t>от 04.08.2022 № 08</t>
  </si>
  <si>
    <t>от 01.06.2022 № 12</t>
  </si>
  <si>
    <t xml:space="preserve">ИП Полосков А.А. </t>
  </si>
  <si>
    <t>Договор № 4250622 от 21.06.2022</t>
  </si>
  <si>
    <t xml:space="preserve">Договор №0062Д-22/Г29-0022766/69-01 от 17.08.2022 </t>
  </si>
  <si>
    <t xml:space="preserve">УФК по Архангельской области и Ненецкому автономному округу (ДВКН НАО)  </t>
  </si>
  <si>
    <t>Приобретение жилых помещений в п. Усть-Кара Сельского поселения "Карский сельсовет"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</si>
  <si>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</si>
  <si>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</si>
  <si>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</si>
  <si>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</si>
  <si>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</si>
  <si>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</si>
  <si>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</si>
  <si>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</si>
  <si>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</si>
  <si>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</si>
  <si>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</si>
  <si>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</si>
  <si>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</si>
  <si>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</si>
  <si>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</si>
  <si>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</si>
  <si>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по состоянию на 01 января 2023 года (с начала года нарастающим итогом)</t>
  </si>
  <si>
    <t>№ 0184300000422000125 от 04.07.2022</t>
  </si>
  <si>
    <t>Канева Ольга васильевна</t>
  </si>
  <si>
    <t>Цена по контракту, руб.</t>
  </si>
  <si>
    <t>Короткова Н.Ф</t>
  </si>
  <si>
    <t>Осташев А.М.</t>
  </si>
  <si>
    <t>СПК "Харп"</t>
  </si>
  <si>
    <t>Соглашение об изъятии от 24.10.2022</t>
  </si>
  <si>
    <t>Соглашение об изъятии от 19.04.2022</t>
  </si>
  <si>
    <t>№ 0184300000422000031 от 21.04.2022</t>
  </si>
  <si>
    <t>ИП Кузнецов К.А.</t>
  </si>
  <si>
    <t>№ 0184300000422000109 от 03.06.2022</t>
  </si>
  <si>
    <t>ООО  «СЕВЕР НАО СТРОЙ»</t>
  </si>
  <si>
    <t>№ 0184300000422000024 от 12.03.2022</t>
  </si>
  <si>
    <t>ИП АБДУКОДИРОВ АБДУЛАТИФ</t>
  </si>
  <si>
    <t>31.10.2022</t>
  </si>
  <si>
    <t>№ б/н от 06.06.2022 (доп.соглашение №1 от 21.12.2022)</t>
  </si>
  <si>
    <t>ООО "СЕВЕРО-ЗАПАДНАЯ РЕМОНТНАЯ КОМПАНИЯ"</t>
  </si>
  <si>
    <t>№ 4-КРД/2022 от 04.05.2022</t>
  </si>
  <si>
    <t>ООО "ОРИОН"</t>
  </si>
  <si>
    <t>30.12.2022</t>
  </si>
  <si>
    <t>ООО «Северо-западная ремонтная компания»</t>
  </si>
  <si>
    <t>№ 0184300000422000091 от 27.05.2022 (доп. соглашение № 1 от 28.10.2022)</t>
  </si>
  <si>
    <t>30.11.2022</t>
  </si>
  <si>
    <t>15.11.2022</t>
  </si>
  <si>
    <t xml:space="preserve">№ 0184300000422000093 от 27.05.2022 </t>
  </si>
  <si>
    <t>ООО «МАСТЕРФАЙБР АРХАНГЕЛЬСК»</t>
  </si>
  <si>
    <t>б/н от 10.09.2022</t>
  </si>
  <si>
    <t>№ 0184300000422000087 от 23.05.2022</t>
  </si>
  <si>
    <t>№ б/н от 03.11.2022</t>
  </si>
  <si>
    <t>№ 0184300000422000088 от 23.05.2022</t>
  </si>
  <si>
    <t>№ 0184300000422000126 от 23.06.2022, договор от 08.11.2022</t>
  </si>
  <si>
    <t>0184300001622000001 от 30.08.2022</t>
  </si>
  <si>
    <t>ИП Скопин А.Н.</t>
  </si>
  <si>
    <t>0184300000422000174 от 19.08.2022</t>
  </si>
  <si>
    <t>ООО «Регионстрой»</t>
  </si>
  <si>
    <t>№ 136-РУ/2022</t>
  </si>
  <si>
    <t>МП ЗР "Севержилкомсервис"</t>
  </si>
  <si>
    <t>№ 22/2 от 02.12.2022</t>
  </si>
  <si>
    <t>ИП Семяшкин А.А.</t>
  </si>
  <si>
    <t>№ 19 от 30.11.2022</t>
  </si>
  <si>
    <t>ООО «Север-продукт»</t>
  </si>
  <si>
    <t>№ 13 от 16.12.2022</t>
  </si>
  <si>
    <t>Иванов С.В.</t>
  </si>
  <si>
    <t>№ 280722/5 от 28.07.2022</t>
  </si>
  <si>
    <t>ООО «СПК-инжиниринг»</t>
  </si>
  <si>
    <t>№ 280722/3 от 28.07.2022</t>
  </si>
  <si>
    <t>№ 280722/1 от 28.07.2022</t>
  </si>
  <si>
    <t>№ 280722/2 от 28.07.2022</t>
  </si>
  <si>
    <t>144/РУ-2022 от 11.11.2022</t>
  </si>
  <si>
    <t>145/РУ-2022 от 14.11.2022</t>
  </si>
  <si>
    <t>35/А от 01.12.2022</t>
  </si>
  <si>
    <t xml:space="preserve"> 22 от 23.12.2022 </t>
  </si>
  <si>
    <t>№ 0184300000422000197 от 19.09.2022</t>
  </si>
  <si>
    <t>ООО «АРКТИКВТОРМЕТ»</t>
  </si>
  <si>
    <t>30.10.2022</t>
  </si>
  <si>
    <t xml:space="preserve">01.04.2022 № 68/РУ-2022 </t>
  </si>
  <si>
    <t>от 21.03.2022 № 27/РУ-2022</t>
  </si>
  <si>
    <t>2022</t>
  </si>
  <si>
    <t>от 01.11.2022 № 151/РУ-2022</t>
  </si>
  <si>
    <t>31.12.2022</t>
  </si>
  <si>
    <t>от 20.08.2022 № 70/ТП-2022</t>
  </si>
  <si>
    <t>по состоянию на 01 января 2023  года (с начала года нарастающим итогом)</t>
  </si>
  <si>
    <t>от 31.03.2022 № 1/РУ-2022</t>
  </si>
  <si>
    <t>от 31.03.2022 № 2/РУ-2022</t>
  </si>
  <si>
    <t>6.6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</si>
</sst>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\ _₽_-;\-* #,##0.0\ _₽_-;_-* &quot;-&quot;??\ _₽_-;_-@_-"/>
    <numFmt numFmtId="169" formatCode="#,##0.0_ ;\-#,##0.0\ "/>
    <numFmt numFmtId="170" formatCode="_-* #,##0.0_р_._-;\-* #,##0.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93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/>
    <xf numFmtId="0" fontId="6" fillId="0" borderId="1" xfId="2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justify" vertical="center" wrapText="1"/>
    </xf>
    <xf numFmtId="165" fontId="6" fillId="0" borderId="0" xfId="0" applyNumberFormat="1" applyFont="1" applyAlignment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3" xfId="0" applyFont="1" applyFill="1" applyBorder="1"/>
    <xf numFmtId="0" fontId="5" fillId="0" borderId="7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9" xfId="0" applyFont="1" applyFill="1" applyBorder="1" applyAlignment="1">
      <alignment horizontal="justify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165" fontId="6" fillId="0" borderId="9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10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5" fontId="6" fillId="0" borderId="0" xfId="0" applyNumberFormat="1" applyFont="1" applyFill="1"/>
    <xf numFmtId="4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 wrapText="1"/>
    </xf>
    <xf numFmtId="168" fontId="10" fillId="0" borderId="1" xfId="0" applyNumberFormat="1" applyFont="1" applyFill="1" applyBorder="1" applyAlignment="1">
      <alignment vertical="center"/>
    </xf>
    <xf numFmtId="165" fontId="5" fillId="2" borderId="8" xfId="0" applyNumberFormat="1" applyFont="1" applyFill="1" applyBorder="1" applyAlignment="1">
      <alignment horizontal="center" vertical="center" wrapText="1"/>
    </xf>
    <xf numFmtId="165" fontId="6" fillId="0" borderId="1" xfId="6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vertical="center"/>
    </xf>
    <xf numFmtId="170" fontId="6" fillId="0" borderId="1" xfId="2" applyNumberFormat="1" applyFont="1" applyFill="1" applyBorder="1" applyAlignment="1">
      <alignment horizontal="center" vertical="center"/>
    </xf>
    <xf numFmtId="170" fontId="6" fillId="0" borderId="7" xfId="2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6" fontId="6" fillId="0" borderId="7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wrapText="1"/>
    </xf>
    <xf numFmtId="166" fontId="6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0" fontId="6" fillId="0" borderId="9" xfId="2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165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168" fontId="6" fillId="0" borderId="1" xfId="2" applyNumberFormat="1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center" wrapText="1"/>
    </xf>
    <xf numFmtId="168" fontId="6" fillId="0" borderId="1" xfId="6" applyNumberFormat="1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168" fontId="10" fillId="0" borderId="9" xfId="2" applyNumberFormat="1" applyFont="1" applyFill="1" applyBorder="1" applyAlignment="1">
      <alignment horizontal="center" vertical="center" wrapText="1"/>
    </xf>
    <xf numFmtId="168" fontId="6" fillId="0" borderId="2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right" vertical="center"/>
    </xf>
    <xf numFmtId="0" fontId="6" fillId="4" borderId="0" xfId="0" applyFont="1" applyFill="1"/>
    <xf numFmtId="0" fontId="7" fillId="0" borderId="3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165" fontId="7" fillId="2" borderId="9" xfId="0" applyNumberFormat="1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165" fontId="6" fillId="0" borderId="9" xfId="6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/>
    <xf numFmtId="0" fontId="10" fillId="0" borderId="3" xfId="0" applyFont="1" applyFill="1" applyBorder="1" applyAlignment="1"/>
    <xf numFmtId="0" fontId="10" fillId="0" borderId="4" xfId="0" applyFont="1" applyFill="1" applyBorder="1" applyAlignment="1"/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165" fontId="6" fillId="0" borderId="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79"/>
  <sheetViews>
    <sheetView tabSelected="1" view="pageBreakPreview" zoomScale="90" zoomScaleNormal="75" zoomScaleSheetLayoutView="90" workbookViewId="0">
      <pane xSplit="2" ySplit="4" topLeftCell="C71" activePane="bottomRight" state="frozen"/>
      <selection pane="topRight" activeCell="C1" sqref="C1"/>
      <selection pane="bottomLeft" activeCell="A5" sqref="A5"/>
      <selection pane="bottomRight" activeCell="A76" sqref="A76"/>
    </sheetView>
  </sheetViews>
  <sheetFormatPr defaultRowHeight="15.75" x14ac:dyDescent="0.25"/>
  <cols>
    <col min="1" max="1" width="7.5703125" style="63" customWidth="1"/>
    <col min="2" max="2" width="44.7109375" style="63" customWidth="1"/>
    <col min="3" max="3" width="16.140625" style="63" customWidth="1"/>
    <col min="4" max="4" width="15.85546875" style="63" customWidth="1"/>
    <col min="5" max="5" width="16.85546875" style="70" customWidth="1"/>
    <col min="6" max="6" width="16.85546875" style="63" hidden="1" customWidth="1"/>
    <col min="7" max="7" width="16.85546875" style="63" customWidth="1"/>
    <col min="8" max="8" width="17.5703125" style="63" customWidth="1"/>
    <col min="9" max="9" width="15.28515625" style="63" hidden="1" customWidth="1"/>
    <col min="10" max="10" width="16.42578125" style="63" customWidth="1"/>
    <col min="11" max="11" width="15.85546875" style="63" customWidth="1"/>
    <col min="12" max="12" width="13.85546875" style="63" hidden="1" customWidth="1"/>
    <col min="13" max="13" width="14.85546875" style="63" customWidth="1"/>
    <col min="14" max="14" width="25.85546875" style="63" customWidth="1"/>
    <col min="15" max="15" width="26.140625" style="63" customWidth="1"/>
    <col min="16" max="16384" width="9.140625" style="63"/>
  </cols>
  <sheetData>
    <row r="1" spans="1:15" ht="51" customHeight="1" x14ac:dyDescent="0.25">
      <c r="A1" s="149" t="s">
        <v>35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</row>
    <row r="2" spans="1:15" ht="18.75" customHeight="1" x14ac:dyDescent="0.25">
      <c r="A2" s="150" t="s">
        <v>288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51"/>
    </row>
    <row r="3" spans="1:15" s="64" customFormat="1" ht="53.25" customHeight="1" x14ac:dyDescent="0.25">
      <c r="A3" s="152" t="s">
        <v>7</v>
      </c>
      <c r="B3" s="152" t="s">
        <v>5</v>
      </c>
      <c r="C3" s="152" t="s">
        <v>2</v>
      </c>
      <c r="D3" s="152" t="s">
        <v>6</v>
      </c>
      <c r="E3" s="152" t="s">
        <v>78</v>
      </c>
      <c r="F3" s="152"/>
      <c r="G3" s="152"/>
      <c r="H3" s="152" t="s">
        <v>3</v>
      </c>
      <c r="I3" s="152"/>
      <c r="J3" s="152"/>
      <c r="K3" s="152" t="s">
        <v>4</v>
      </c>
      <c r="L3" s="152"/>
      <c r="M3" s="152"/>
      <c r="N3" s="152" t="s">
        <v>224</v>
      </c>
      <c r="O3" s="152" t="s">
        <v>225</v>
      </c>
    </row>
    <row r="4" spans="1:15" s="64" customFormat="1" ht="46.5" customHeight="1" x14ac:dyDescent="0.25">
      <c r="A4" s="152"/>
      <c r="B4" s="152"/>
      <c r="C4" s="152"/>
      <c r="D4" s="152"/>
      <c r="E4" s="65" t="s">
        <v>0</v>
      </c>
      <c r="F4" s="97" t="s">
        <v>40</v>
      </c>
      <c r="G4" s="97" t="s">
        <v>39</v>
      </c>
      <c r="H4" s="97" t="s">
        <v>0</v>
      </c>
      <c r="I4" s="97" t="s">
        <v>40</v>
      </c>
      <c r="J4" s="97" t="s">
        <v>39</v>
      </c>
      <c r="K4" s="97" t="s">
        <v>0</v>
      </c>
      <c r="L4" s="97" t="s">
        <v>40</v>
      </c>
      <c r="M4" s="97" t="s">
        <v>39</v>
      </c>
      <c r="N4" s="152"/>
      <c r="O4" s="152"/>
    </row>
    <row r="5" spans="1:15" s="64" customFormat="1" ht="22.5" customHeight="1" x14ac:dyDescent="0.25">
      <c r="A5" s="97">
        <v>1</v>
      </c>
      <c r="B5" s="97">
        <v>2</v>
      </c>
      <c r="C5" s="97">
        <v>3</v>
      </c>
      <c r="D5" s="97">
        <v>4</v>
      </c>
      <c r="E5" s="66">
        <v>5</v>
      </c>
      <c r="F5" s="97">
        <v>6</v>
      </c>
      <c r="G5" s="97">
        <v>6</v>
      </c>
      <c r="H5" s="66">
        <v>7</v>
      </c>
      <c r="I5" s="97">
        <v>9</v>
      </c>
      <c r="J5" s="97">
        <v>8</v>
      </c>
      <c r="K5" s="66">
        <v>9</v>
      </c>
      <c r="L5" s="97">
        <v>12</v>
      </c>
      <c r="M5" s="97">
        <v>10</v>
      </c>
      <c r="N5" s="97">
        <v>11</v>
      </c>
      <c r="O5" s="97">
        <v>12</v>
      </c>
    </row>
    <row r="6" spans="1:15" s="64" customFormat="1" ht="27.75" customHeight="1" x14ac:dyDescent="0.25">
      <c r="A6" s="97">
        <v>1</v>
      </c>
      <c r="B6" s="140" t="s">
        <v>8</v>
      </c>
      <c r="C6" s="140"/>
      <c r="D6" s="140"/>
      <c r="E6" s="73">
        <f>SUM(E7:E15)</f>
        <v>28479.599999999999</v>
      </c>
      <c r="F6" s="73">
        <f t="shared" ref="F6:M6" si="0">SUM(F7:F15)</f>
        <v>0</v>
      </c>
      <c r="G6" s="73">
        <f t="shared" si="0"/>
        <v>28479.599999999999</v>
      </c>
      <c r="H6" s="73">
        <f t="shared" si="0"/>
        <v>20424.7</v>
      </c>
      <c r="I6" s="73">
        <f t="shared" si="0"/>
        <v>0</v>
      </c>
      <c r="J6" s="73">
        <f t="shared" si="0"/>
        <v>20424.7</v>
      </c>
      <c r="K6" s="73">
        <f t="shared" si="0"/>
        <v>20424.7</v>
      </c>
      <c r="L6" s="73">
        <f t="shared" si="0"/>
        <v>0</v>
      </c>
      <c r="M6" s="73">
        <f t="shared" si="0"/>
        <v>20424.7</v>
      </c>
      <c r="N6" s="74">
        <f t="shared" ref="N6:N11" si="1">H6/E6</f>
        <v>0.71716948271745395</v>
      </c>
      <c r="O6" s="74">
        <f t="shared" ref="O6:O11" si="2">K6/E6</f>
        <v>0.71716948271745395</v>
      </c>
    </row>
    <row r="7" spans="1:15" s="64" customFormat="1" ht="60.75" customHeight="1" x14ac:dyDescent="0.25">
      <c r="A7" s="67" t="s">
        <v>43</v>
      </c>
      <c r="B7" s="28" t="s">
        <v>38</v>
      </c>
      <c r="C7" s="27" t="s">
        <v>9</v>
      </c>
      <c r="D7" s="27" t="s">
        <v>37</v>
      </c>
      <c r="E7" s="115">
        <f t="shared" ref="E7" si="3">F7+G7</f>
        <v>78</v>
      </c>
      <c r="F7" s="115">
        <v>0</v>
      </c>
      <c r="G7" s="116">
        <v>78</v>
      </c>
      <c r="H7" s="117">
        <f>J7</f>
        <v>78</v>
      </c>
      <c r="I7" s="115">
        <v>0</v>
      </c>
      <c r="J7" s="117">
        <v>78</v>
      </c>
      <c r="K7" s="117">
        <f>M7</f>
        <v>78</v>
      </c>
      <c r="L7" s="115">
        <v>0</v>
      </c>
      <c r="M7" s="117">
        <f>J7</f>
        <v>78</v>
      </c>
      <c r="N7" s="75">
        <f t="shared" si="1"/>
        <v>1</v>
      </c>
      <c r="O7" s="75">
        <f t="shared" si="2"/>
        <v>1</v>
      </c>
    </row>
    <row r="8" spans="1:15" s="64" customFormat="1" ht="59.25" customHeight="1" x14ac:dyDescent="0.25">
      <c r="A8" s="67" t="s">
        <v>44</v>
      </c>
      <c r="B8" s="28" t="s">
        <v>79</v>
      </c>
      <c r="C8" s="27" t="s">
        <v>9</v>
      </c>
      <c r="D8" s="27" t="s">
        <v>37</v>
      </c>
      <c r="E8" s="115">
        <f t="shared" ref="E8" si="4">F8+G8</f>
        <v>8000</v>
      </c>
      <c r="F8" s="115">
        <v>0</v>
      </c>
      <c r="G8" s="116">
        <v>8000</v>
      </c>
      <c r="H8" s="115">
        <f>J8</f>
        <v>8000</v>
      </c>
      <c r="I8" s="115">
        <v>0</v>
      </c>
      <c r="J8" s="115">
        <v>8000</v>
      </c>
      <c r="K8" s="115">
        <f>M8</f>
        <v>8000</v>
      </c>
      <c r="L8" s="115">
        <v>0</v>
      </c>
      <c r="M8" s="115">
        <f>J8</f>
        <v>8000</v>
      </c>
      <c r="N8" s="75">
        <f t="shared" si="1"/>
        <v>1</v>
      </c>
      <c r="O8" s="75">
        <f t="shared" si="2"/>
        <v>1</v>
      </c>
    </row>
    <row r="9" spans="1:15" s="64" customFormat="1" ht="46.5" customHeight="1" x14ac:dyDescent="0.25">
      <c r="A9" s="67" t="s">
        <v>45</v>
      </c>
      <c r="B9" s="28" t="s">
        <v>80</v>
      </c>
      <c r="C9" s="27" t="s">
        <v>9</v>
      </c>
      <c r="D9" s="27" t="s">
        <v>37</v>
      </c>
      <c r="E9" s="115">
        <f t="shared" ref="E9" si="5">F9+G9</f>
        <v>1500</v>
      </c>
      <c r="F9" s="115">
        <v>0</v>
      </c>
      <c r="G9" s="116">
        <v>1500</v>
      </c>
      <c r="H9" s="115">
        <f>I9+J9</f>
        <v>1500</v>
      </c>
      <c r="I9" s="115">
        <v>0</v>
      </c>
      <c r="J9" s="115">
        <v>1500</v>
      </c>
      <c r="K9" s="115">
        <f>L9+M9</f>
        <v>1500</v>
      </c>
      <c r="L9" s="115">
        <v>0</v>
      </c>
      <c r="M9" s="115">
        <f>J9</f>
        <v>1500</v>
      </c>
      <c r="N9" s="75">
        <f t="shared" si="1"/>
        <v>1</v>
      </c>
      <c r="O9" s="75">
        <f t="shared" si="2"/>
        <v>1</v>
      </c>
    </row>
    <row r="10" spans="1:15" s="64" customFormat="1" ht="46.5" customHeight="1" x14ac:dyDescent="0.25">
      <c r="A10" s="67" t="s">
        <v>46</v>
      </c>
      <c r="B10" s="28" t="s">
        <v>81</v>
      </c>
      <c r="C10" s="27" t="s">
        <v>9</v>
      </c>
      <c r="D10" s="27" t="s">
        <v>37</v>
      </c>
      <c r="E10" s="115">
        <f t="shared" ref="E10:E11" si="6">F10+G10</f>
        <v>8250</v>
      </c>
      <c r="F10" s="115">
        <v>0</v>
      </c>
      <c r="G10" s="116">
        <v>8250</v>
      </c>
      <c r="H10" s="115">
        <f>J10</f>
        <v>8250</v>
      </c>
      <c r="I10" s="115">
        <v>0</v>
      </c>
      <c r="J10" s="115">
        <v>8250</v>
      </c>
      <c r="K10" s="115">
        <f>M10</f>
        <v>8250</v>
      </c>
      <c r="L10" s="115">
        <v>0</v>
      </c>
      <c r="M10" s="115">
        <f>J10</f>
        <v>8250</v>
      </c>
      <c r="N10" s="75">
        <f t="shared" si="1"/>
        <v>1</v>
      </c>
      <c r="O10" s="75">
        <f t="shared" si="2"/>
        <v>1</v>
      </c>
    </row>
    <row r="11" spans="1:15" s="64" customFormat="1" ht="46.5" customHeight="1" x14ac:dyDescent="0.25">
      <c r="A11" s="67" t="s">
        <v>47</v>
      </c>
      <c r="B11" s="28" t="s">
        <v>82</v>
      </c>
      <c r="C11" s="27" t="s">
        <v>9</v>
      </c>
      <c r="D11" s="27" t="s">
        <v>37</v>
      </c>
      <c r="E11" s="115">
        <f t="shared" si="6"/>
        <v>2428</v>
      </c>
      <c r="F11" s="115">
        <v>0</v>
      </c>
      <c r="G11" s="116">
        <v>2428</v>
      </c>
      <c r="H11" s="115">
        <f>J11</f>
        <v>2428</v>
      </c>
      <c r="I11" s="115">
        <v>0</v>
      </c>
      <c r="J11" s="115">
        <v>2428</v>
      </c>
      <c r="K11" s="115">
        <f>M11</f>
        <v>2428</v>
      </c>
      <c r="L11" s="115">
        <v>0</v>
      </c>
      <c r="M11" s="115">
        <f>J11</f>
        <v>2428</v>
      </c>
      <c r="N11" s="75">
        <f t="shared" si="1"/>
        <v>1</v>
      </c>
      <c r="O11" s="75">
        <f t="shared" si="2"/>
        <v>1</v>
      </c>
    </row>
    <row r="12" spans="1:15" s="64" customFormat="1" ht="66.75" customHeight="1" x14ac:dyDescent="0.25">
      <c r="A12" s="67" t="s">
        <v>48</v>
      </c>
      <c r="B12" s="114" t="s">
        <v>169</v>
      </c>
      <c r="C12" s="30" t="s">
        <v>9</v>
      </c>
      <c r="D12" s="27" t="s">
        <v>37</v>
      </c>
      <c r="E12" s="115">
        <f t="shared" ref="E12:E14" si="7">F12+G12</f>
        <v>63.2</v>
      </c>
      <c r="F12" s="115">
        <v>0</v>
      </c>
      <c r="G12" s="118">
        <v>63.2</v>
      </c>
      <c r="H12" s="115">
        <f t="shared" ref="H12:H14" si="8">J12</f>
        <v>63.2</v>
      </c>
      <c r="I12" s="115">
        <v>0</v>
      </c>
      <c r="J12" s="115">
        <v>63.2</v>
      </c>
      <c r="K12" s="115">
        <f t="shared" ref="K12:K14" si="9">M12</f>
        <v>63.2</v>
      </c>
      <c r="L12" s="115">
        <v>0</v>
      </c>
      <c r="M12" s="115">
        <v>63.2</v>
      </c>
      <c r="N12" s="75">
        <f t="shared" ref="N12" si="10">H12/E12</f>
        <v>1</v>
      </c>
      <c r="O12" s="75">
        <f t="shared" ref="O12" si="11">K12/E12</f>
        <v>1</v>
      </c>
    </row>
    <row r="13" spans="1:15" s="64" customFormat="1" ht="71.25" customHeight="1" x14ac:dyDescent="0.25">
      <c r="A13" s="67" t="s">
        <v>49</v>
      </c>
      <c r="B13" s="114" t="s">
        <v>170</v>
      </c>
      <c r="C13" s="30" t="s">
        <v>9</v>
      </c>
      <c r="D13" s="27" t="s">
        <v>37</v>
      </c>
      <c r="E13" s="115">
        <f t="shared" si="7"/>
        <v>74.599999999999994</v>
      </c>
      <c r="F13" s="115">
        <v>0</v>
      </c>
      <c r="G13" s="118">
        <v>74.599999999999994</v>
      </c>
      <c r="H13" s="115">
        <f t="shared" si="8"/>
        <v>74.599999999999994</v>
      </c>
      <c r="I13" s="115">
        <v>0</v>
      </c>
      <c r="J13" s="115">
        <v>74.599999999999994</v>
      </c>
      <c r="K13" s="115">
        <f t="shared" si="9"/>
        <v>74.599999999999994</v>
      </c>
      <c r="L13" s="115">
        <v>0</v>
      </c>
      <c r="M13" s="115">
        <v>74.599999999999994</v>
      </c>
      <c r="N13" s="75">
        <f t="shared" ref="N13" si="12">H13/E13</f>
        <v>1</v>
      </c>
      <c r="O13" s="75">
        <f t="shared" ref="O13" si="13">K13/E13</f>
        <v>1</v>
      </c>
    </row>
    <row r="14" spans="1:15" s="64" customFormat="1" ht="69" customHeight="1" x14ac:dyDescent="0.25">
      <c r="A14" s="67" t="s">
        <v>50</v>
      </c>
      <c r="B14" s="114" t="s">
        <v>171</v>
      </c>
      <c r="C14" s="30" t="s">
        <v>9</v>
      </c>
      <c r="D14" s="27" t="s">
        <v>37</v>
      </c>
      <c r="E14" s="115">
        <f t="shared" si="7"/>
        <v>30.9</v>
      </c>
      <c r="F14" s="115">
        <v>0</v>
      </c>
      <c r="G14" s="118">
        <v>30.9</v>
      </c>
      <c r="H14" s="115">
        <f t="shared" si="8"/>
        <v>30.9</v>
      </c>
      <c r="I14" s="115">
        <v>0</v>
      </c>
      <c r="J14" s="115">
        <v>30.9</v>
      </c>
      <c r="K14" s="115">
        <f t="shared" si="9"/>
        <v>30.9</v>
      </c>
      <c r="L14" s="115">
        <v>0</v>
      </c>
      <c r="M14" s="115">
        <v>30.9</v>
      </c>
      <c r="N14" s="75">
        <f t="shared" ref="N14" si="14">H14/E14</f>
        <v>1</v>
      </c>
      <c r="O14" s="75">
        <f t="shared" ref="O14" si="15">K14/E14</f>
        <v>1</v>
      </c>
    </row>
    <row r="15" spans="1:15" s="64" customFormat="1" ht="69" customHeight="1" x14ac:dyDescent="0.25">
      <c r="A15" s="67" t="s">
        <v>172</v>
      </c>
      <c r="B15" s="114" t="s">
        <v>209</v>
      </c>
      <c r="C15" s="30" t="s">
        <v>9</v>
      </c>
      <c r="D15" s="27" t="s">
        <v>37</v>
      </c>
      <c r="E15" s="115">
        <f t="shared" ref="E15" si="16">F15+G15</f>
        <v>8054.9</v>
      </c>
      <c r="F15" s="115">
        <v>0</v>
      </c>
      <c r="G15" s="102">
        <v>8054.9</v>
      </c>
      <c r="H15" s="117">
        <v>0</v>
      </c>
      <c r="I15" s="115">
        <v>0</v>
      </c>
      <c r="J15" s="117">
        <v>0</v>
      </c>
      <c r="K15" s="117">
        <v>0</v>
      </c>
      <c r="L15" s="115">
        <v>0</v>
      </c>
      <c r="M15" s="117">
        <v>0</v>
      </c>
      <c r="N15" s="75">
        <v>0</v>
      </c>
      <c r="O15" s="75">
        <v>0</v>
      </c>
    </row>
    <row r="16" spans="1:15" s="64" customFormat="1" x14ac:dyDescent="0.25">
      <c r="A16" s="67" t="s">
        <v>27</v>
      </c>
      <c r="B16" s="139" t="s">
        <v>36</v>
      </c>
      <c r="C16" s="140"/>
      <c r="D16" s="140"/>
      <c r="E16" s="119">
        <f>E17</f>
        <v>84930.7</v>
      </c>
      <c r="F16" s="119">
        <f t="shared" ref="F16:M16" si="17">F17</f>
        <v>0</v>
      </c>
      <c r="G16" s="120">
        <f t="shared" si="17"/>
        <v>84930.7</v>
      </c>
      <c r="H16" s="119">
        <f t="shared" si="17"/>
        <v>83368.039999999994</v>
      </c>
      <c r="I16" s="119">
        <f t="shared" si="17"/>
        <v>0</v>
      </c>
      <c r="J16" s="119">
        <f t="shared" si="17"/>
        <v>83368.039999999994</v>
      </c>
      <c r="K16" s="119">
        <f t="shared" si="17"/>
        <v>83368.039999999994</v>
      </c>
      <c r="L16" s="119">
        <f t="shared" si="17"/>
        <v>0</v>
      </c>
      <c r="M16" s="119">
        <f t="shared" si="17"/>
        <v>83368.039999999994</v>
      </c>
      <c r="N16" s="74">
        <f t="shared" ref="N16:N17" si="18">H16/E16</f>
        <v>0.98160076391693463</v>
      </c>
      <c r="O16" s="74">
        <f t="shared" ref="O16:O17" si="19">K16/E16</f>
        <v>0.98160076391693463</v>
      </c>
    </row>
    <row r="17" spans="1:15" s="64" customFormat="1" ht="24" customHeight="1" x14ac:dyDescent="0.25">
      <c r="A17" s="67" t="s">
        <v>51</v>
      </c>
      <c r="B17" s="147" t="s">
        <v>41</v>
      </c>
      <c r="C17" s="147"/>
      <c r="D17" s="147"/>
      <c r="E17" s="119">
        <f>SUM(E18:E58)</f>
        <v>84930.7</v>
      </c>
      <c r="F17" s="119">
        <f t="shared" ref="F17:M17" si="20">SUM(F18:F58)</f>
        <v>0</v>
      </c>
      <c r="G17" s="119">
        <f t="shared" si="20"/>
        <v>84930.7</v>
      </c>
      <c r="H17" s="119">
        <f t="shared" si="20"/>
        <v>83368.039999999994</v>
      </c>
      <c r="I17" s="119">
        <f t="shared" si="20"/>
        <v>0</v>
      </c>
      <c r="J17" s="119">
        <f t="shared" si="20"/>
        <v>83368.039999999994</v>
      </c>
      <c r="K17" s="119">
        <f t="shared" si="20"/>
        <v>83368.039999999994</v>
      </c>
      <c r="L17" s="119">
        <f t="shared" si="20"/>
        <v>0</v>
      </c>
      <c r="M17" s="119">
        <f t="shared" si="20"/>
        <v>83368.039999999994</v>
      </c>
      <c r="N17" s="74">
        <f t="shared" si="18"/>
        <v>0.98160076391693463</v>
      </c>
      <c r="O17" s="74">
        <f t="shared" si="19"/>
        <v>0.98160076391693463</v>
      </c>
    </row>
    <row r="18" spans="1:15" ht="60" customHeight="1" x14ac:dyDescent="0.25">
      <c r="A18" s="67" t="s">
        <v>52</v>
      </c>
      <c r="B18" s="32" t="s">
        <v>83</v>
      </c>
      <c r="C18" s="27" t="s">
        <v>9</v>
      </c>
      <c r="D18" s="27" t="s">
        <v>37</v>
      </c>
      <c r="E18" s="115">
        <f t="shared" ref="E18" si="21">F18+G18</f>
        <v>405.2</v>
      </c>
      <c r="F18" s="115">
        <v>0</v>
      </c>
      <c r="G18" s="116">
        <v>405.2</v>
      </c>
      <c r="H18" s="115">
        <f>I18+J18</f>
        <v>405.2</v>
      </c>
      <c r="I18" s="115">
        <v>0</v>
      </c>
      <c r="J18" s="115">
        <v>405.2</v>
      </c>
      <c r="K18" s="115">
        <f>L18+M18</f>
        <v>405.2</v>
      </c>
      <c r="L18" s="115">
        <f>I18</f>
        <v>0</v>
      </c>
      <c r="M18" s="115">
        <f>J18</f>
        <v>405.2</v>
      </c>
      <c r="N18" s="75">
        <f t="shared" ref="N18:N19" si="22">H18/E18</f>
        <v>1</v>
      </c>
      <c r="O18" s="75">
        <f t="shared" ref="O18:O19" si="23">K18/E18</f>
        <v>1</v>
      </c>
    </row>
    <row r="19" spans="1:15" ht="63" x14ac:dyDescent="0.25">
      <c r="A19" s="67" t="s">
        <v>53</v>
      </c>
      <c r="B19" s="32" t="s">
        <v>84</v>
      </c>
      <c r="C19" s="27" t="s">
        <v>9</v>
      </c>
      <c r="D19" s="27" t="s">
        <v>37</v>
      </c>
      <c r="E19" s="115">
        <f>F19+G19</f>
        <v>408.8</v>
      </c>
      <c r="F19" s="115">
        <v>0</v>
      </c>
      <c r="G19" s="116">
        <v>408.8</v>
      </c>
      <c r="H19" s="115">
        <f t="shared" ref="H19:H20" si="24">I19+J19</f>
        <v>408.8</v>
      </c>
      <c r="I19" s="115">
        <v>0</v>
      </c>
      <c r="J19" s="115">
        <v>408.8</v>
      </c>
      <c r="K19" s="115">
        <f t="shared" ref="K19:K20" si="25">L19+M19</f>
        <v>408.8</v>
      </c>
      <c r="L19" s="115">
        <f t="shared" ref="L19:L20" si="26">I19</f>
        <v>0</v>
      </c>
      <c r="M19" s="115">
        <f t="shared" ref="M19:M20" si="27">J19</f>
        <v>408.8</v>
      </c>
      <c r="N19" s="75">
        <f t="shared" si="22"/>
        <v>1</v>
      </c>
      <c r="O19" s="75">
        <f t="shared" si="23"/>
        <v>1</v>
      </c>
    </row>
    <row r="20" spans="1:15" ht="47.25" x14ac:dyDescent="0.25">
      <c r="A20" s="67" t="s">
        <v>54</v>
      </c>
      <c r="B20" s="32" t="s">
        <v>85</v>
      </c>
      <c r="C20" s="27" t="s">
        <v>9</v>
      </c>
      <c r="D20" s="27" t="s">
        <v>37</v>
      </c>
      <c r="E20" s="115">
        <f t="shared" ref="E20:E36" si="28">F20+G20</f>
        <v>3273.9</v>
      </c>
      <c r="F20" s="115">
        <v>0</v>
      </c>
      <c r="G20" s="116">
        <v>3273.9</v>
      </c>
      <c r="H20" s="115">
        <f t="shared" si="24"/>
        <v>3273.9</v>
      </c>
      <c r="I20" s="115">
        <v>0</v>
      </c>
      <c r="J20" s="115">
        <v>3273.9</v>
      </c>
      <c r="K20" s="115">
        <f t="shared" si="25"/>
        <v>3273.9</v>
      </c>
      <c r="L20" s="115">
        <f t="shared" si="26"/>
        <v>0</v>
      </c>
      <c r="M20" s="115">
        <f t="shared" si="27"/>
        <v>3273.9</v>
      </c>
      <c r="N20" s="75">
        <f>H20/E20</f>
        <v>1</v>
      </c>
      <c r="O20" s="75">
        <f>K20/E20</f>
        <v>1</v>
      </c>
    </row>
    <row r="21" spans="1:15" ht="63" x14ac:dyDescent="0.25">
      <c r="A21" s="67" t="s">
        <v>55</v>
      </c>
      <c r="B21" s="32" t="s">
        <v>86</v>
      </c>
      <c r="C21" s="27" t="s">
        <v>9</v>
      </c>
      <c r="D21" s="27" t="s">
        <v>37</v>
      </c>
      <c r="E21" s="115">
        <f t="shared" si="28"/>
        <v>1791.9</v>
      </c>
      <c r="F21" s="115">
        <v>0</v>
      </c>
      <c r="G21" s="116">
        <v>1791.9</v>
      </c>
      <c r="H21" s="115">
        <f t="shared" ref="H21:H36" si="29">I21+J21</f>
        <v>1791.8</v>
      </c>
      <c r="I21" s="115">
        <v>0</v>
      </c>
      <c r="J21" s="115">
        <v>1791.8</v>
      </c>
      <c r="K21" s="115">
        <f t="shared" ref="K21:K36" si="30">L21+M21</f>
        <v>1791.8</v>
      </c>
      <c r="L21" s="115">
        <f t="shared" ref="L21:L36" si="31">I21</f>
        <v>0</v>
      </c>
      <c r="M21" s="115">
        <f t="shared" ref="M21:M36" si="32">J21</f>
        <v>1791.8</v>
      </c>
      <c r="N21" s="75">
        <f t="shared" ref="N21:N26" si="33">H21/E21</f>
        <v>0.99994419331435902</v>
      </c>
      <c r="O21" s="75">
        <f t="shared" ref="O21:O26" si="34">K21/E21</f>
        <v>0.99994419331435902</v>
      </c>
    </row>
    <row r="22" spans="1:15" ht="63" x14ac:dyDescent="0.25">
      <c r="A22" s="67" t="s">
        <v>56</v>
      </c>
      <c r="B22" s="32" t="s">
        <v>87</v>
      </c>
      <c r="C22" s="27" t="s">
        <v>9</v>
      </c>
      <c r="D22" s="27" t="s">
        <v>37</v>
      </c>
      <c r="E22" s="115">
        <f t="shared" si="28"/>
        <v>1260.0999999999999</v>
      </c>
      <c r="F22" s="115">
        <v>0</v>
      </c>
      <c r="G22" s="116">
        <v>1260.0999999999999</v>
      </c>
      <c r="H22" s="115">
        <f t="shared" ref="H22" si="35">I22+J22</f>
        <v>1260.0999999999999</v>
      </c>
      <c r="I22" s="115">
        <v>0</v>
      </c>
      <c r="J22" s="116">
        <v>1260.0999999999999</v>
      </c>
      <c r="K22" s="115">
        <f t="shared" ref="K22" si="36">L22+M22</f>
        <v>1260.0999999999999</v>
      </c>
      <c r="L22" s="115">
        <f t="shared" ref="L22" si="37">I22</f>
        <v>0</v>
      </c>
      <c r="M22" s="115">
        <f t="shared" ref="M22" si="38">J22</f>
        <v>1260.0999999999999</v>
      </c>
      <c r="N22" s="75">
        <f t="shared" si="33"/>
        <v>1</v>
      </c>
      <c r="O22" s="75">
        <f t="shared" si="34"/>
        <v>1</v>
      </c>
    </row>
    <row r="23" spans="1:15" ht="78.75" x14ac:dyDescent="0.25">
      <c r="A23" s="67" t="s">
        <v>57</v>
      </c>
      <c r="B23" s="32" t="s">
        <v>88</v>
      </c>
      <c r="C23" s="27" t="s">
        <v>9</v>
      </c>
      <c r="D23" s="27" t="s">
        <v>37</v>
      </c>
      <c r="E23" s="115">
        <f t="shared" si="28"/>
        <v>1488.4</v>
      </c>
      <c r="F23" s="115">
        <v>0</v>
      </c>
      <c r="G23" s="116">
        <v>1488.4</v>
      </c>
      <c r="H23" s="115">
        <f t="shared" si="29"/>
        <v>1488.4</v>
      </c>
      <c r="I23" s="115">
        <v>0</v>
      </c>
      <c r="J23" s="116">
        <v>1488.4</v>
      </c>
      <c r="K23" s="115">
        <f t="shared" si="30"/>
        <v>1488.4</v>
      </c>
      <c r="L23" s="115">
        <f t="shared" si="31"/>
        <v>0</v>
      </c>
      <c r="M23" s="115">
        <f t="shared" si="32"/>
        <v>1488.4</v>
      </c>
      <c r="N23" s="75">
        <f t="shared" si="33"/>
        <v>1</v>
      </c>
      <c r="O23" s="75">
        <f t="shared" si="34"/>
        <v>1</v>
      </c>
    </row>
    <row r="24" spans="1:15" ht="78.75" x14ac:dyDescent="0.25">
      <c r="A24" s="67" t="s">
        <v>58</v>
      </c>
      <c r="B24" s="32" t="s">
        <v>89</v>
      </c>
      <c r="C24" s="27" t="s">
        <v>9</v>
      </c>
      <c r="D24" s="27" t="s">
        <v>37</v>
      </c>
      <c r="E24" s="115">
        <f t="shared" si="28"/>
        <v>1488.4</v>
      </c>
      <c r="F24" s="115">
        <v>0</v>
      </c>
      <c r="G24" s="116">
        <v>1488.4</v>
      </c>
      <c r="H24" s="115">
        <f t="shared" si="29"/>
        <v>1488.4</v>
      </c>
      <c r="I24" s="115">
        <v>0</v>
      </c>
      <c r="J24" s="116">
        <v>1488.4</v>
      </c>
      <c r="K24" s="115">
        <f t="shared" si="30"/>
        <v>1488.4</v>
      </c>
      <c r="L24" s="115">
        <f t="shared" si="31"/>
        <v>0</v>
      </c>
      <c r="M24" s="115">
        <f t="shared" si="32"/>
        <v>1488.4</v>
      </c>
      <c r="N24" s="75">
        <f t="shared" si="33"/>
        <v>1</v>
      </c>
      <c r="O24" s="75">
        <f t="shared" si="34"/>
        <v>1</v>
      </c>
    </row>
    <row r="25" spans="1:15" ht="78.75" x14ac:dyDescent="0.25">
      <c r="A25" s="67" t="s">
        <v>59</v>
      </c>
      <c r="B25" s="32" t="s">
        <v>90</v>
      </c>
      <c r="C25" s="27" t="s">
        <v>9</v>
      </c>
      <c r="D25" s="27" t="s">
        <v>37</v>
      </c>
      <c r="E25" s="115">
        <f t="shared" si="28"/>
        <v>1488.4</v>
      </c>
      <c r="F25" s="115">
        <v>0</v>
      </c>
      <c r="G25" s="116">
        <v>1488.4</v>
      </c>
      <c r="H25" s="115">
        <f t="shared" si="29"/>
        <v>1488.4</v>
      </c>
      <c r="I25" s="115">
        <v>0</v>
      </c>
      <c r="J25" s="116">
        <v>1488.4</v>
      </c>
      <c r="K25" s="115">
        <f t="shared" si="30"/>
        <v>1488.4</v>
      </c>
      <c r="L25" s="115">
        <f t="shared" si="31"/>
        <v>0</v>
      </c>
      <c r="M25" s="115">
        <f t="shared" si="32"/>
        <v>1488.4</v>
      </c>
      <c r="N25" s="75">
        <f t="shared" si="33"/>
        <v>1</v>
      </c>
      <c r="O25" s="75">
        <f t="shared" si="34"/>
        <v>1</v>
      </c>
    </row>
    <row r="26" spans="1:15" ht="47.25" x14ac:dyDescent="0.25">
      <c r="A26" s="67" t="s">
        <v>60</v>
      </c>
      <c r="B26" s="32" t="s">
        <v>91</v>
      </c>
      <c r="C26" s="27" t="s">
        <v>9</v>
      </c>
      <c r="D26" s="27" t="s">
        <v>37</v>
      </c>
      <c r="E26" s="115">
        <f t="shared" si="28"/>
        <v>2575</v>
      </c>
      <c r="F26" s="115">
        <v>0</v>
      </c>
      <c r="G26" s="116">
        <v>2575</v>
      </c>
      <c r="H26" s="115">
        <f t="shared" si="29"/>
        <v>2575</v>
      </c>
      <c r="I26" s="115">
        <v>0</v>
      </c>
      <c r="J26" s="115">
        <v>2575</v>
      </c>
      <c r="K26" s="115">
        <f t="shared" si="30"/>
        <v>2575</v>
      </c>
      <c r="L26" s="115">
        <f t="shared" si="31"/>
        <v>0</v>
      </c>
      <c r="M26" s="115">
        <f t="shared" si="32"/>
        <v>2575</v>
      </c>
      <c r="N26" s="75">
        <f t="shared" si="33"/>
        <v>1</v>
      </c>
      <c r="O26" s="75">
        <f t="shared" si="34"/>
        <v>1</v>
      </c>
    </row>
    <row r="27" spans="1:15" ht="63" x14ac:dyDescent="0.25">
      <c r="A27" s="67" t="s">
        <v>61</v>
      </c>
      <c r="B27" s="33" t="s">
        <v>92</v>
      </c>
      <c r="C27" s="27" t="s">
        <v>9</v>
      </c>
      <c r="D27" s="27" t="s">
        <v>37</v>
      </c>
      <c r="E27" s="115">
        <f t="shared" si="28"/>
        <v>1470.2</v>
      </c>
      <c r="F27" s="115">
        <v>0</v>
      </c>
      <c r="G27" s="116">
        <v>1470.2</v>
      </c>
      <c r="H27" s="115">
        <f t="shared" si="29"/>
        <v>1470.2</v>
      </c>
      <c r="I27" s="115">
        <v>0</v>
      </c>
      <c r="J27" s="115">
        <v>1470.2</v>
      </c>
      <c r="K27" s="115">
        <f t="shared" si="30"/>
        <v>1470.2</v>
      </c>
      <c r="L27" s="115">
        <f t="shared" si="31"/>
        <v>0</v>
      </c>
      <c r="M27" s="115">
        <f t="shared" si="32"/>
        <v>1470.2</v>
      </c>
      <c r="N27" s="75">
        <f t="shared" ref="N27" si="39">H27/E27</f>
        <v>1</v>
      </c>
      <c r="O27" s="75">
        <f t="shared" ref="O27" si="40">K27/E27</f>
        <v>1</v>
      </c>
    </row>
    <row r="28" spans="1:15" ht="47.25" x14ac:dyDescent="0.25">
      <c r="A28" s="67" t="s">
        <v>62</v>
      </c>
      <c r="B28" s="34" t="s">
        <v>93</v>
      </c>
      <c r="C28" s="30" t="s">
        <v>9</v>
      </c>
      <c r="D28" s="27" t="s">
        <v>37</v>
      </c>
      <c r="E28" s="115">
        <f t="shared" si="28"/>
        <v>6365.5</v>
      </c>
      <c r="F28" s="115">
        <v>0</v>
      </c>
      <c r="G28" s="116">
        <f>4893.3+1472.2</f>
        <v>6365.5</v>
      </c>
      <c r="H28" s="115">
        <f t="shared" si="29"/>
        <v>6365.4</v>
      </c>
      <c r="I28" s="115">
        <v>0</v>
      </c>
      <c r="J28" s="115">
        <v>6365.4</v>
      </c>
      <c r="K28" s="115">
        <f t="shared" si="30"/>
        <v>6365.4</v>
      </c>
      <c r="L28" s="115">
        <f t="shared" si="31"/>
        <v>0</v>
      </c>
      <c r="M28" s="115">
        <f t="shared" si="32"/>
        <v>6365.4</v>
      </c>
      <c r="N28" s="75">
        <f t="shared" ref="N28" si="41">H28/E28</f>
        <v>0.99998429031497915</v>
      </c>
      <c r="O28" s="75">
        <f t="shared" ref="O28" si="42">K28/E28</f>
        <v>0.99998429031497915</v>
      </c>
    </row>
    <row r="29" spans="1:15" ht="47.25" x14ac:dyDescent="0.25">
      <c r="A29" s="67" t="s">
        <v>63</v>
      </c>
      <c r="B29" s="35" t="s">
        <v>94</v>
      </c>
      <c r="C29" s="30" t="s">
        <v>9</v>
      </c>
      <c r="D29" s="27" t="s">
        <v>37</v>
      </c>
      <c r="E29" s="115">
        <f t="shared" si="28"/>
        <v>5466.4</v>
      </c>
      <c r="F29" s="115">
        <v>0</v>
      </c>
      <c r="G29" s="115">
        <v>5466.4</v>
      </c>
      <c r="H29" s="95">
        <f t="shared" si="29"/>
        <v>5466.3</v>
      </c>
      <c r="I29" s="115">
        <v>0</v>
      </c>
      <c r="J29" s="95">
        <v>5466.3</v>
      </c>
      <c r="K29" s="95">
        <f t="shared" si="30"/>
        <v>5466.3</v>
      </c>
      <c r="L29" s="115">
        <f t="shared" si="31"/>
        <v>0</v>
      </c>
      <c r="M29" s="115">
        <f t="shared" si="32"/>
        <v>5466.3</v>
      </c>
      <c r="N29" s="75">
        <f t="shared" ref="N29" si="43">H29/E29</f>
        <v>0.99998170642470374</v>
      </c>
      <c r="O29" s="75">
        <f t="shared" ref="O29" si="44">K29/E29</f>
        <v>0.99998170642470374</v>
      </c>
    </row>
    <row r="30" spans="1:15" ht="47.25" x14ac:dyDescent="0.25">
      <c r="A30" s="67" t="s">
        <v>64</v>
      </c>
      <c r="B30" s="34" t="s">
        <v>95</v>
      </c>
      <c r="C30" s="30" t="s">
        <v>9</v>
      </c>
      <c r="D30" s="27" t="s">
        <v>37</v>
      </c>
      <c r="E30" s="115">
        <f>G30</f>
        <v>3186.4</v>
      </c>
      <c r="F30" s="115">
        <v>0</v>
      </c>
      <c r="G30" s="115">
        <v>3186.4</v>
      </c>
      <c r="H30" s="115">
        <f t="shared" si="29"/>
        <v>3186.4</v>
      </c>
      <c r="I30" s="115">
        <v>0</v>
      </c>
      <c r="J30" s="115">
        <v>3186.4</v>
      </c>
      <c r="K30" s="115">
        <f t="shared" si="30"/>
        <v>3186.4</v>
      </c>
      <c r="L30" s="115">
        <f t="shared" si="31"/>
        <v>0</v>
      </c>
      <c r="M30" s="115">
        <f t="shared" si="32"/>
        <v>3186.4</v>
      </c>
      <c r="N30" s="75">
        <f t="shared" ref="N30" si="45">H30/E30</f>
        <v>1</v>
      </c>
      <c r="O30" s="75">
        <f t="shared" ref="O30" si="46">K30/E30</f>
        <v>1</v>
      </c>
    </row>
    <row r="31" spans="1:15" ht="47.25" x14ac:dyDescent="0.25">
      <c r="A31" s="67" t="s">
        <v>65</v>
      </c>
      <c r="B31" s="34" t="s">
        <v>96</v>
      </c>
      <c r="C31" s="30" t="s">
        <v>9</v>
      </c>
      <c r="D31" s="27" t="s">
        <v>37</v>
      </c>
      <c r="E31" s="115">
        <f t="shared" si="28"/>
        <v>4968.5</v>
      </c>
      <c r="F31" s="115">
        <v>0</v>
      </c>
      <c r="G31" s="116">
        <v>4968.5</v>
      </c>
      <c r="H31" s="115">
        <f t="shared" si="29"/>
        <v>4471.6000000000004</v>
      </c>
      <c r="I31" s="115">
        <v>0</v>
      </c>
      <c r="J31" s="115">
        <v>4471.6000000000004</v>
      </c>
      <c r="K31" s="115">
        <f t="shared" si="30"/>
        <v>4471.6000000000004</v>
      </c>
      <c r="L31" s="115">
        <f t="shared" si="31"/>
        <v>0</v>
      </c>
      <c r="M31" s="115">
        <f t="shared" si="32"/>
        <v>4471.6000000000004</v>
      </c>
      <c r="N31" s="75">
        <f t="shared" ref="N31" si="47">H31/E31</f>
        <v>0.8999899366005838</v>
      </c>
      <c r="O31" s="75">
        <f t="shared" ref="O31" si="48">K31/E31</f>
        <v>0.8999899366005838</v>
      </c>
    </row>
    <row r="32" spans="1:15" ht="47.25" x14ac:dyDescent="0.25">
      <c r="A32" s="67" t="s">
        <v>66</v>
      </c>
      <c r="B32" s="34" t="s">
        <v>97</v>
      </c>
      <c r="C32" s="30" t="s">
        <v>9</v>
      </c>
      <c r="D32" s="27" t="s">
        <v>37</v>
      </c>
      <c r="E32" s="115">
        <f t="shared" si="28"/>
        <v>5578.4</v>
      </c>
      <c r="F32" s="115">
        <v>0</v>
      </c>
      <c r="G32" s="116">
        <v>5578.4</v>
      </c>
      <c r="H32" s="115">
        <f t="shared" ref="H32" si="49">I32+J32</f>
        <v>5578.3</v>
      </c>
      <c r="I32" s="115">
        <v>0</v>
      </c>
      <c r="J32" s="116">
        <v>5578.3</v>
      </c>
      <c r="K32" s="115">
        <f t="shared" ref="K32" si="50">L32+M32</f>
        <v>5578.3</v>
      </c>
      <c r="L32" s="115">
        <f t="shared" ref="L32" si="51">I32</f>
        <v>0</v>
      </c>
      <c r="M32" s="115">
        <f t="shared" ref="M32" si="52">J32</f>
        <v>5578.3</v>
      </c>
      <c r="N32" s="75">
        <f t="shared" ref="N32" si="53">H32/E32</f>
        <v>0.99998207371289272</v>
      </c>
      <c r="O32" s="75">
        <f t="shared" ref="O32" si="54">K32/E32</f>
        <v>0.99998207371289272</v>
      </c>
    </row>
    <row r="33" spans="1:15" ht="47.25" x14ac:dyDescent="0.25">
      <c r="A33" s="67" t="s">
        <v>67</v>
      </c>
      <c r="B33" s="34" t="s">
        <v>98</v>
      </c>
      <c r="C33" s="30" t="s">
        <v>9</v>
      </c>
      <c r="D33" s="27" t="s">
        <v>37</v>
      </c>
      <c r="E33" s="115">
        <f t="shared" si="28"/>
        <v>7399.6</v>
      </c>
      <c r="F33" s="115">
        <v>0</v>
      </c>
      <c r="G33" s="116">
        <v>7399.6</v>
      </c>
      <c r="H33" s="115">
        <f t="shared" si="29"/>
        <v>7399.6</v>
      </c>
      <c r="I33" s="115">
        <v>0</v>
      </c>
      <c r="J33" s="115">
        <v>7399.6</v>
      </c>
      <c r="K33" s="115">
        <f t="shared" si="30"/>
        <v>7399.6</v>
      </c>
      <c r="L33" s="115">
        <f t="shared" si="31"/>
        <v>0</v>
      </c>
      <c r="M33" s="115">
        <f t="shared" si="32"/>
        <v>7399.6</v>
      </c>
      <c r="N33" s="75">
        <f t="shared" ref="N33:N35" si="55">H33/E33</f>
        <v>1</v>
      </c>
      <c r="O33" s="75">
        <f t="shared" ref="O33:O35" si="56">K33/E33</f>
        <v>1</v>
      </c>
    </row>
    <row r="34" spans="1:15" ht="47.25" x14ac:dyDescent="0.25">
      <c r="A34" s="67" t="s">
        <v>68</v>
      </c>
      <c r="B34" s="34" t="s">
        <v>99</v>
      </c>
      <c r="C34" s="30" t="s">
        <v>9</v>
      </c>
      <c r="D34" s="27" t="s">
        <v>37</v>
      </c>
      <c r="E34" s="115">
        <f t="shared" si="28"/>
        <v>7620.3</v>
      </c>
      <c r="F34" s="115">
        <v>0</v>
      </c>
      <c r="G34" s="116">
        <v>7620.3</v>
      </c>
      <c r="H34" s="115">
        <f t="shared" si="29"/>
        <v>7620.3</v>
      </c>
      <c r="I34" s="115">
        <v>0</v>
      </c>
      <c r="J34" s="115">
        <v>7620.3</v>
      </c>
      <c r="K34" s="115">
        <f t="shared" si="30"/>
        <v>7620.3</v>
      </c>
      <c r="L34" s="115">
        <f t="shared" si="31"/>
        <v>0</v>
      </c>
      <c r="M34" s="115">
        <f t="shared" si="32"/>
        <v>7620.3</v>
      </c>
      <c r="N34" s="75">
        <f t="shared" si="55"/>
        <v>1</v>
      </c>
      <c r="O34" s="75">
        <f t="shared" si="56"/>
        <v>1</v>
      </c>
    </row>
    <row r="35" spans="1:15" ht="47.25" x14ac:dyDescent="0.25">
      <c r="A35" s="67" t="s">
        <v>69</v>
      </c>
      <c r="B35" s="34" t="s">
        <v>100</v>
      </c>
      <c r="C35" s="30" t="s">
        <v>9</v>
      </c>
      <c r="D35" s="27" t="s">
        <v>37</v>
      </c>
      <c r="E35" s="115">
        <f t="shared" si="28"/>
        <v>1226.0999999999999</v>
      </c>
      <c r="F35" s="115">
        <v>0</v>
      </c>
      <c r="G35" s="116">
        <v>1226.0999999999999</v>
      </c>
      <c r="H35" s="115">
        <f t="shared" si="29"/>
        <v>1226.04</v>
      </c>
      <c r="I35" s="115">
        <v>0</v>
      </c>
      <c r="J35" s="116">
        <v>1226.04</v>
      </c>
      <c r="K35" s="115">
        <f t="shared" si="30"/>
        <v>1226.04</v>
      </c>
      <c r="L35" s="115">
        <f t="shared" si="31"/>
        <v>0</v>
      </c>
      <c r="M35" s="115">
        <f t="shared" si="32"/>
        <v>1226.04</v>
      </c>
      <c r="N35" s="75">
        <f t="shared" si="55"/>
        <v>0.99995106435037928</v>
      </c>
      <c r="O35" s="75">
        <f t="shared" si="56"/>
        <v>0.99995106435037928</v>
      </c>
    </row>
    <row r="36" spans="1:15" ht="47.25" x14ac:dyDescent="0.25">
      <c r="A36" s="67" t="s">
        <v>70</v>
      </c>
      <c r="B36" s="34" t="s">
        <v>101</v>
      </c>
      <c r="C36" s="30" t="s">
        <v>9</v>
      </c>
      <c r="D36" s="27" t="s">
        <v>37</v>
      </c>
      <c r="E36" s="115">
        <f t="shared" si="28"/>
        <v>7567</v>
      </c>
      <c r="F36" s="115">
        <v>0</v>
      </c>
      <c r="G36" s="116">
        <v>7567</v>
      </c>
      <c r="H36" s="115">
        <f t="shared" si="29"/>
        <v>7503.6</v>
      </c>
      <c r="I36" s="115">
        <v>0</v>
      </c>
      <c r="J36" s="115">
        <v>7503.6</v>
      </c>
      <c r="K36" s="115">
        <f t="shared" si="30"/>
        <v>7503.6</v>
      </c>
      <c r="L36" s="115">
        <f t="shared" si="31"/>
        <v>0</v>
      </c>
      <c r="M36" s="115">
        <f t="shared" si="32"/>
        <v>7503.6</v>
      </c>
      <c r="N36" s="75">
        <f t="shared" ref="N36" si="57">H36/E36</f>
        <v>0.99162151447072822</v>
      </c>
      <c r="O36" s="75">
        <f t="shared" ref="O36" si="58">K36/E36</f>
        <v>0.99162151447072822</v>
      </c>
    </row>
    <row r="37" spans="1:15" ht="47.25" x14ac:dyDescent="0.25">
      <c r="A37" s="67" t="s">
        <v>71</v>
      </c>
      <c r="B37" s="34" t="s">
        <v>102</v>
      </c>
      <c r="C37" s="30" t="s">
        <v>9</v>
      </c>
      <c r="D37" s="27" t="s">
        <v>37</v>
      </c>
      <c r="E37" s="115">
        <f t="shared" ref="E37:E42" si="59">F37+G37</f>
        <v>6156.9</v>
      </c>
      <c r="F37" s="115">
        <v>0</v>
      </c>
      <c r="G37" s="91">
        <v>6156.9</v>
      </c>
      <c r="H37" s="115">
        <f t="shared" ref="H37:H42" si="60">I37+J37</f>
        <v>6156.9</v>
      </c>
      <c r="I37" s="115">
        <v>0</v>
      </c>
      <c r="J37" s="115">
        <v>6156.9</v>
      </c>
      <c r="K37" s="115">
        <f t="shared" ref="K37:K42" si="61">L37+M37</f>
        <v>6156.9</v>
      </c>
      <c r="L37" s="115">
        <f t="shared" ref="L37:L42" si="62">I37</f>
        <v>0</v>
      </c>
      <c r="M37" s="115">
        <f t="shared" ref="M37:M42" si="63">J37</f>
        <v>6156.9</v>
      </c>
      <c r="N37" s="75">
        <f t="shared" ref="N37" si="64">H37/E37</f>
        <v>1</v>
      </c>
      <c r="O37" s="75">
        <f t="shared" ref="O37" si="65">K37/E37</f>
        <v>1</v>
      </c>
    </row>
    <row r="38" spans="1:15" ht="47.25" x14ac:dyDescent="0.25">
      <c r="A38" s="67" t="s">
        <v>72</v>
      </c>
      <c r="B38" s="34" t="s">
        <v>103</v>
      </c>
      <c r="C38" s="30" t="s">
        <v>9</v>
      </c>
      <c r="D38" s="27" t="s">
        <v>37</v>
      </c>
      <c r="E38" s="115">
        <f t="shared" si="59"/>
        <v>4946</v>
      </c>
      <c r="F38" s="115">
        <v>0</v>
      </c>
      <c r="G38" s="91">
        <v>4946</v>
      </c>
      <c r="H38" s="115">
        <f t="shared" si="60"/>
        <v>4946</v>
      </c>
      <c r="I38" s="115">
        <v>0</v>
      </c>
      <c r="J38" s="115">
        <v>4946</v>
      </c>
      <c r="K38" s="115">
        <f t="shared" si="61"/>
        <v>4946</v>
      </c>
      <c r="L38" s="115">
        <f t="shared" si="62"/>
        <v>0</v>
      </c>
      <c r="M38" s="115">
        <f t="shared" si="63"/>
        <v>4946</v>
      </c>
      <c r="N38" s="75">
        <f t="shared" ref="N38" si="66">H38/E38</f>
        <v>1</v>
      </c>
      <c r="O38" s="75">
        <f t="shared" ref="O38" si="67">K38/E38</f>
        <v>1</v>
      </c>
    </row>
    <row r="39" spans="1:15" ht="47.25" x14ac:dyDescent="0.25">
      <c r="A39" s="67" t="s">
        <v>73</v>
      </c>
      <c r="B39" s="36" t="s">
        <v>104</v>
      </c>
      <c r="C39" s="30" t="s">
        <v>9</v>
      </c>
      <c r="D39" s="27" t="s">
        <v>37</v>
      </c>
      <c r="E39" s="115">
        <f t="shared" si="59"/>
        <v>294.10000000000002</v>
      </c>
      <c r="F39" s="115">
        <v>0</v>
      </c>
      <c r="G39" s="92">
        <v>294.10000000000002</v>
      </c>
      <c r="H39" s="115">
        <f>J39</f>
        <v>294.10000000000002</v>
      </c>
      <c r="I39" s="115">
        <v>0</v>
      </c>
      <c r="J39" s="115">
        <v>294.10000000000002</v>
      </c>
      <c r="K39" s="115">
        <f>M39</f>
        <v>294.10000000000002</v>
      </c>
      <c r="L39" s="115">
        <f t="shared" si="62"/>
        <v>0</v>
      </c>
      <c r="M39" s="115">
        <f t="shared" si="63"/>
        <v>294.10000000000002</v>
      </c>
      <c r="N39" s="75">
        <f t="shared" ref="N39" si="68">H39/E39</f>
        <v>1</v>
      </c>
      <c r="O39" s="75">
        <f t="shared" ref="O39" si="69">K39/E39</f>
        <v>1</v>
      </c>
    </row>
    <row r="40" spans="1:15" ht="47.25" x14ac:dyDescent="0.25">
      <c r="A40" s="67" t="s">
        <v>74</v>
      </c>
      <c r="B40" s="34" t="s">
        <v>105</v>
      </c>
      <c r="C40" s="30" t="s">
        <v>9</v>
      </c>
      <c r="D40" s="27" t="s">
        <v>37</v>
      </c>
      <c r="E40" s="115">
        <f t="shared" si="59"/>
        <v>279</v>
      </c>
      <c r="F40" s="115">
        <v>0</v>
      </c>
      <c r="G40" s="93">
        <v>279</v>
      </c>
      <c r="H40" s="96">
        <f t="shared" si="60"/>
        <v>279</v>
      </c>
      <c r="I40" s="115">
        <v>0</v>
      </c>
      <c r="J40" s="96">
        <v>279</v>
      </c>
      <c r="K40" s="96">
        <f t="shared" si="61"/>
        <v>279</v>
      </c>
      <c r="L40" s="115">
        <f t="shared" si="62"/>
        <v>0</v>
      </c>
      <c r="M40" s="96">
        <f t="shared" si="63"/>
        <v>279</v>
      </c>
      <c r="N40" s="75">
        <f t="shared" ref="N40" si="70">H40/E40</f>
        <v>1</v>
      </c>
      <c r="O40" s="75">
        <f t="shared" ref="O40" si="71">K40/E40</f>
        <v>1</v>
      </c>
    </row>
    <row r="41" spans="1:15" ht="63" x14ac:dyDescent="0.25">
      <c r="A41" s="67" t="s">
        <v>108</v>
      </c>
      <c r="B41" s="36" t="s">
        <v>106</v>
      </c>
      <c r="C41" s="30" t="s">
        <v>9</v>
      </c>
      <c r="D41" s="27" t="s">
        <v>37</v>
      </c>
      <c r="E41" s="115">
        <f t="shared" si="59"/>
        <v>297.3</v>
      </c>
      <c r="F41" s="115">
        <v>0</v>
      </c>
      <c r="G41" s="94">
        <f>420-122.7</f>
        <v>297.3</v>
      </c>
      <c r="H41" s="95">
        <f t="shared" si="60"/>
        <v>297.3</v>
      </c>
      <c r="I41" s="115">
        <v>0</v>
      </c>
      <c r="J41" s="95">
        <v>297.3</v>
      </c>
      <c r="K41" s="95">
        <f t="shared" si="61"/>
        <v>297.3</v>
      </c>
      <c r="L41" s="115">
        <f t="shared" si="62"/>
        <v>0</v>
      </c>
      <c r="M41" s="95">
        <f t="shared" si="63"/>
        <v>297.3</v>
      </c>
      <c r="N41" s="75">
        <f t="shared" ref="N41" si="72">H41/E41</f>
        <v>1</v>
      </c>
      <c r="O41" s="75">
        <f t="shared" ref="O41" si="73">K41/E41</f>
        <v>1</v>
      </c>
    </row>
    <row r="42" spans="1:15" ht="63" x14ac:dyDescent="0.25">
      <c r="A42" s="67" t="s">
        <v>109</v>
      </c>
      <c r="B42" s="36" t="s">
        <v>107</v>
      </c>
      <c r="C42" s="30" t="s">
        <v>9</v>
      </c>
      <c r="D42" s="27" t="s">
        <v>37</v>
      </c>
      <c r="E42" s="115">
        <f t="shared" si="59"/>
        <v>160.69999999999999</v>
      </c>
      <c r="F42" s="115">
        <v>0</v>
      </c>
      <c r="G42" s="94">
        <f>228.5-67.8</f>
        <v>160.69999999999999</v>
      </c>
      <c r="H42" s="95">
        <f t="shared" si="60"/>
        <v>160.6</v>
      </c>
      <c r="I42" s="115">
        <v>0</v>
      </c>
      <c r="J42" s="95">
        <v>160.6</v>
      </c>
      <c r="K42" s="95">
        <f t="shared" si="61"/>
        <v>160.6</v>
      </c>
      <c r="L42" s="115">
        <f t="shared" si="62"/>
        <v>0</v>
      </c>
      <c r="M42" s="95">
        <f t="shared" si="63"/>
        <v>160.6</v>
      </c>
      <c r="N42" s="75">
        <f t="shared" ref="N42" si="74">H42/E42</f>
        <v>0.99937772246421908</v>
      </c>
      <c r="O42" s="75">
        <f t="shared" ref="O42" si="75">K42/E42</f>
        <v>0.99937772246421908</v>
      </c>
    </row>
    <row r="43" spans="1:15" ht="63" x14ac:dyDescent="0.25">
      <c r="A43" s="67" t="s">
        <v>110</v>
      </c>
      <c r="B43" s="34" t="s">
        <v>138</v>
      </c>
      <c r="C43" s="30" t="s">
        <v>9</v>
      </c>
      <c r="D43" s="27" t="s">
        <v>37</v>
      </c>
      <c r="E43" s="115">
        <f t="shared" ref="E43:E45" si="76">F43+G43</f>
        <v>1050.4000000000001</v>
      </c>
      <c r="F43" s="115">
        <v>0</v>
      </c>
      <c r="G43" s="72">
        <v>1050.4000000000001</v>
      </c>
      <c r="H43" s="115">
        <f t="shared" ref="H43" si="77">I43+J43</f>
        <v>734.2</v>
      </c>
      <c r="I43" s="115">
        <v>0</v>
      </c>
      <c r="J43" s="115">
        <v>734.2</v>
      </c>
      <c r="K43" s="115">
        <f t="shared" ref="K43" si="78">L43+M43</f>
        <v>734.2</v>
      </c>
      <c r="L43" s="115">
        <f t="shared" ref="L43:L45" si="79">I43</f>
        <v>0</v>
      </c>
      <c r="M43" s="115">
        <f t="shared" ref="M43:M45" si="80">J43</f>
        <v>734.2</v>
      </c>
      <c r="N43" s="75">
        <f t="shared" ref="N43" si="81">H43/E43</f>
        <v>0.69897182025894899</v>
      </c>
      <c r="O43" s="75">
        <f t="shared" ref="O43" si="82">K43/E43</f>
        <v>0.69897182025894899</v>
      </c>
    </row>
    <row r="44" spans="1:15" ht="63" x14ac:dyDescent="0.25">
      <c r="A44" s="67" t="s">
        <v>111</v>
      </c>
      <c r="B44" s="34" t="s">
        <v>139</v>
      </c>
      <c r="C44" s="30" t="s">
        <v>9</v>
      </c>
      <c r="D44" s="27" t="s">
        <v>37</v>
      </c>
      <c r="E44" s="115">
        <f t="shared" si="76"/>
        <v>510.2</v>
      </c>
      <c r="F44" s="115">
        <v>0</v>
      </c>
      <c r="G44" s="72">
        <v>510.2</v>
      </c>
      <c r="H44" s="115">
        <f>J44</f>
        <v>510.2</v>
      </c>
      <c r="I44" s="115">
        <v>0</v>
      </c>
      <c r="J44" s="115">
        <v>510.2</v>
      </c>
      <c r="K44" s="115">
        <f>M44</f>
        <v>510.2</v>
      </c>
      <c r="L44" s="115">
        <f t="shared" ref="L44" si="83">I44</f>
        <v>0</v>
      </c>
      <c r="M44" s="115">
        <f t="shared" ref="M44" si="84">J44</f>
        <v>510.2</v>
      </c>
      <c r="N44" s="75">
        <f t="shared" ref="N44" si="85">H44/E44</f>
        <v>1</v>
      </c>
      <c r="O44" s="75">
        <f t="shared" ref="O44" si="86">K44/E44</f>
        <v>1</v>
      </c>
    </row>
    <row r="45" spans="1:15" ht="63" x14ac:dyDescent="0.25">
      <c r="A45" s="67" t="s">
        <v>112</v>
      </c>
      <c r="B45" s="36" t="s">
        <v>140</v>
      </c>
      <c r="C45" s="30" t="s">
        <v>9</v>
      </c>
      <c r="D45" s="27" t="s">
        <v>37</v>
      </c>
      <c r="E45" s="115">
        <f t="shared" si="76"/>
        <v>162.69999999999999</v>
      </c>
      <c r="F45" s="115">
        <v>0</v>
      </c>
      <c r="G45" s="101">
        <v>162.69999999999999</v>
      </c>
      <c r="H45" s="115">
        <f>J45</f>
        <v>162.69999999999999</v>
      </c>
      <c r="I45" s="115">
        <v>0</v>
      </c>
      <c r="J45" s="115">
        <v>162.69999999999999</v>
      </c>
      <c r="K45" s="115">
        <f>M45</f>
        <v>162.69999999999999</v>
      </c>
      <c r="L45" s="115">
        <f t="shared" si="79"/>
        <v>0</v>
      </c>
      <c r="M45" s="115">
        <f t="shared" si="80"/>
        <v>162.69999999999999</v>
      </c>
      <c r="N45" s="75">
        <f t="shared" ref="N45" si="87">H45/E45</f>
        <v>1</v>
      </c>
      <c r="O45" s="75">
        <f t="shared" ref="O45" si="88">K45/E45</f>
        <v>1</v>
      </c>
    </row>
    <row r="46" spans="1:15" ht="47.25" x14ac:dyDescent="0.25">
      <c r="A46" s="67" t="s">
        <v>113</v>
      </c>
      <c r="B46" s="34" t="s">
        <v>173</v>
      </c>
      <c r="C46" s="30" t="s">
        <v>9</v>
      </c>
      <c r="D46" s="27" t="s">
        <v>37</v>
      </c>
      <c r="E46" s="115">
        <f t="shared" ref="E46" si="89">F46+G46</f>
        <v>2338.1999999999998</v>
      </c>
      <c r="F46" s="115">
        <v>0</v>
      </c>
      <c r="G46" s="118">
        <v>2338.1999999999998</v>
      </c>
      <c r="H46" s="115">
        <f t="shared" ref="H46" si="90">I46+J46</f>
        <v>2338.1999999999998</v>
      </c>
      <c r="I46" s="115">
        <v>0</v>
      </c>
      <c r="J46" s="115">
        <v>2338.1999999999998</v>
      </c>
      <c r="K46" s="115">
        <f t="shared" ref="K46" si="91">L46+M46</f>
        <v>2338.1999999999998</v>
      </c>
      <c r="L46" s="115">
        <f t="shared" ref="L46" si="92">I46</f>
        <v>0</v>
      </c>
      <c r="M46" s="115">
        <f t="shared" ref="M46" si="93">J46</f>
        <v>2338.1999999999998</v>
      </c>
      <c r="N46" s="75">
        <f t="shared" ref="N46" si="94">H46/E46</f>
        <v>1</v>
      </c>
      <c r="O46" s="75">
        <f t="shared" ref="O46" si="95">K46/E46</f>
        <v>1</v>
      </c>
    </row>
    <row r="47" spans="1:15" ht="63" x14ac:dyDescent="0.25">
      <c r="A47" s="67" t="s">
        <v>114</v>
      </c>
      <c r="B47" s="34" t="s">
        <v>210</v>
      </c>
      <c r="C47" s="30" t="s">
        <v>9</v>
      </c>
      <c r="D47" s="27" t="s">
        <v>37</v>
      </c>
      <c r="E47" s="115">
        <f t="shared" ref="E47:E54" si="96">F47+G47</f>
        <v>598.70000000000005</v>
      </c>
      <c r="F47" s="121">
        <v>0</v>
      </c>
      <c r="G47" s="72">
        <v>598.70000000000005</v>
      </c>
      <c r="H47" s="115">
        <f t="shared" ref="H47:H54" si="97">I47+J47</f>
        <v>594.79999999999995</v>
      </c>
      <c r="I47" s="115">
        <v>0</v>
      </c>
      <c r="J47" s="115">
        <v>594.79999999999995</v>
      </c>
      <c r="K47" s="115">
        <f t="shared" ref="K47:K54" si="98">L47+M47</f>
        <v>594.79999999999995</v>
      </c>
      <c r="L47" s="115">
        <f t="shared" ref="L47:L54" si="99">I47</f>
        <v>0</v>
      </c>
      <c r="M47" s="115">
        <f t="shared" ref="M47:M54" si="100">J47</f>
        <v>594.79999999999995</v>
      </c>
      <c r="N47" s="75">
        <f t="shared" ref="N47" si="101">H47/E47</f>
        <v>0.99348588608652066</v>
      </c>
      <c r="O47" s="75">
        <f t="shared" ref="O47" si="102">K47/E47</f>
        <v>0.99348588608652066</v>
      </c>
    </row>
    <row r="48" spans="1:15" ht="94.5" x14ac:dyDescent="0.25">
      <c r="A48" s="67" t="s">
        <v>115</v>
      </c>
      <c r="B48" s="34" t="s">
        <v>211</v>
      </c>
      <c r="C48" s="30" t="s">
        <v>9</v>
      </c>
      <c r="D48" s="27" t="s">
        <v>37</v>
      </c>
      <c r="E48" s="115">
        <f t="shared" si="96"/>
        <v>600</v>
      </c>
      <c r="F48" s="121">
        <v>0</v>
      </c>
      <c r="G48" s="95">
        <v>600</v>
      </c>
      <c r="H48" s="117">
        <f t="shared" si="97"/>
        <v>0</v>
      </c>
      <c r="I48" s="115">
        <v>0</v>
      </c>
      <c r="J48" s="117">
        <v>0</v>
      </c>
      <c r="K48" s="117">
        <f t="shared" si="98"/>
        <v>0</v>
      </c>
      <c r="L48" s="115">
        <f t="shared" si="99"/>
        <v>0</v>
      </c>
      <c r="M48" s="117">
        <f t="shared" si="100"/>
        <v>0</v>
      </c>
      <c r="N48" s="75">
        <v>0</v>
      </c>
      <c r="O48" s="75">
        <v>0</v>
      </c>
    </row>
    <row r="49" spans="1:15" ht="78.75" x14ac:dyDescent="0.25">
      <c r="A49" s="67" t="s">
        <v>116</v>
      </c>
      <c r="B49" s="34" t="s">
        <v>212</v>
      </c>
      <c r="C49" s="30" t="s">
        <v>9</v>
      </c>
      <c r="D49" s="27" t="s">
        <v>37</v>
      </c>
      <c r="E49" s="115">
        <f t="shared" si="96"/>
        <v>492.3</v>
      </c>
      <c r="F49" s="121">
        <v>0</v>
      </c>
      <c r="G49" s="95">
        <v>492.3</v>
      </c>
      <c r="H49" s="115">
        <f t="shared" si="97"/>
        <v>492.3</v>
      </c>
      <c r="I49" s="115">
        <v>0</v>
      </c>
      <c r="J49" s="115">
        <v>492.3</v>
      </c>
      <c r="K49" s="115">
        <f t="shared" si="98"/>
        <v>492.3</v>
      </c>
      <c r="L49" s="115">
        <f t="shared" si="99"/>
        <v>0</v>
      </c>
      <c r="M49" s="115">
        <f t="shared" si="100"/>
        <v>492.3</v>
      </c>
      <c r="N49" s="75">
        <f t="shared" ref="N49" si="103">H49/E49</f>
        <v>1</v>
      </c>
      <c r="O49" s="75">
        <f t="shared" ref="O49" si="104">K49/E49</f>
        <v>1</v>
      </c>
    </row>
    <row r="50" spans="1:15" ht="63" x14ac:dyDescent="0.25">
      <c r="A50" s="67" t="s">
        <v>117</v>
      </c>
      <c r="B50" s="34" t="s">
        <v>213</v>
      </c>
      <c r="C50" s="30" t="s">
        <v>9</v>
      </c>
      <c r="D50" s="27" t="s">
        <v>37</v>
      </c>
      <c r="E50" s="115">
        <f t="shared" si="96"/>
        <v>208.3</v>
      </c>
      <c r="F50" s="121">
        <v>0</v>
      </c>
      <c r="G50" s="95">
        <v>208.3</v>
      </c>
      <c r="H50" s="115">
        <f t="shared" si="97"/>
        <v>127.4</v>
      </c>
      <c r="I50" s="115">
        <v>0</v>
      </c>
      <c r="J50" s="115">
        <v>127.4</v>
      </c>
      <c r="K50" s="115">
        <f t="shared" si="98"/>
        <v>127.4</v>
      </c>
      <c r="L50" s="115">
        <f t="shared" si="99"/>
        <v>0</v>
      </c>
      <c r="M50" s="115">
        <f t="shared" si="100"/>
        <v>127.4</v>
      </c>
      <c r="N50" s="75">
        <f t="shared" ref="N50" si="105">H50/E50</f>
        <v>0.61161785885741715</v>
      </c>
      <c r="O50" s="75">
        <f t="shared" ref="O50" si="106">K50/E50</f>
        <v>0.61161785885741715</v>
      </c>
    </row>
    <row r="51" spans="1:15" ht="78.75" x14ac:dyDescent="0.25">
      <c r="A51" s="67" t="s">
        <v>156</v>
      </c>
      <c r="B51" s="34" t="s">
        <v>214</v>
      </c>
      <c r="C51" s="30" t="s">
        <v>9</v>
      </c>
      <c r="D51" s="27" t="s">
        <v>37</v>
      </c>
      <c r="E51" s="115">
        <f t="shared" si="96"/>
        <v>122</v>
      </c>
      <c r="F51" s="121">
        <v>0</v>
      </c>
      <c r="G51" s="96">
        <v>122</v>
      </c>
      <c r="H51" s="115">
        <f t="shared" si="97"/>
        <v>121.9</v>
      </c>
      <c r="I51" s="115">
        <v>0</v>
      </c>
      <c r="J51" s="115">
        <v>121.9</v>
      </c>
      <c r="K51" s="115">
        <f t="shared" si="98"/>
        <v>121.9</v>
      </c>
      <c r="L51" s="115">
        <f t="shared" si="99"/>
        <v>0</v>
      </c>
      <c r="M51" s="115">
        <f t="shared" si="100"/>
        <v>121.9</v>
      </c>
      <c r="N51" s="75">
        <f t="shared" ref="N51" si="107">H51/E51</f>
        <v>0.99918032786885247</v>
      </c>
      <c r="O51" s="75">
        <f t="shared" ref="O51" si="108">K51/E51</f>
        <v>0.99918032786885247</v>
      </c>
    </row>
    <row r="52" spans="1:15" ht="94.5" x14ac:dyDescent="0.25">
      <c r="A52" s="67" t="s">
        <v>157</v>
      </c>
      <c r="B52" s="34" t="s">
        <v>215</v>
      </c>
      <c r="C52" s="30" t="s">
        <v>9</v>
      </c>
      <c r="D52" s="27" t="s">
        <v>37</v>
      </c>
      <c r="E52" s="115">
        <f t="shared" si="96"/>
        <v>113.8</v>
      </c>
      <c r="F52" s="121">
        <v>0</v>
      </c>
      <c r="G52" s="96">
        <v>113.8</v>
      </c>
      <c r="H52" s="115">
        <f t="shared" si="97"/>
        <v>113.7</v>
      </c>
      <c r="I52" s="115">
        <v>0</v>
      </c>
      <c r="J52" s="115">
        <v>113.7</v>
      </c>
      <c r="K52" s="115">
        <f t="shared" si="98"/>
        <v>113.7</v>
      </c>
      <c r="L52" s="115">
        <f t="shared" si="99"/>
        <v>0</v>
      </c>
      <c r="M52" s="115">
        <f t="shared" si="100"/>
        <v>113.7</v>
      </c>
      <c r="N52" s="75">
        <f t="shared" ref="N52" si="109">H52/E52</f>
        <v>0.99912126537785595</v>
      </c>
      <c r="O52" s="75">
        <f t="shared" ref="O52" si="110">K52/E52</f>
        <v>0.99912126537785595</v>
      </c>
    </row>
    <row r="53" spans="1:15" ht="78.75" x14ac:dyDescent="0.25">
      <c r="A53" s="67" t="s">
        <v>158</v>
      </c>
      <c r="B53" s="34" t="s">
        <v>216</v>
      </c>
      <c r="C53" s="30" t="s">
        <v>9</v>
      </c>
      <c r="D53" s="27" t="s">
        <v>37</v>
      </c>
      <c r="E53" s="115">
        <f t="shared" si="96"/>
        <v>100.7</v>
      </c>
      <c r="F53" s="121">
        <v>0</v>
      </c>
      <c r="G53" s="96">
        <v>100.7</v>
      </c>
      <c r="H53" s="115">
        <f t="shared" si="97"/>
        <v>100.6</v>
      </c>
      <c r="I53" s="115">
        <v>0</v>
      </c>
      <c r="J53" s="115">
        <v>100.6</v>
      </c>
      <c r="K53" s="115">
        <f t="shared" si="98"/>
        <v>100.6</v>
      </c>
      <c r="L53" s="115">
        <f t="shared" si="99"/>
        <v>0</v>
      </c>
      <c r="M53" s="115">
        <f t="shared" si="100"/>
        <v>100.6</v>
      </c>
      <c r="N53" s="75">
        <f t="shared" ref="N53" si="111">H53/E53</f>
        <v>0.99900695134061557</v>
      </c>
      <c r="O53" s="75">
        <f t="shared" ref="O53" si="112">K53/E53</f>
        <v>0.99900695134061557</v>
      </c>
    </row>
    <row r="54" spans="1:15" ht="78.75" x14ac:dyDescent="0.25">
      <c r="A54" s="67" t="s">
        <v>159</v>
      </c>
      <c r="B54" s="34" t="s">
        <v>217</v>
      </c>
      <c r="C54" s="30" t="s">
        <v>9</v>
      </c>
      <c r="D54" s="27" t="s">
        <v>37</v>
      </c>
      <c r="E54" s="115">
        <f t="shared" si="96"/>
        <v>123.8</v>
      </c>
      <c r="F54" s="121">
        <v>0</v>
      </c>
      <c r="G54" s="96">
        <v>123.8</v>
      </c>
      <c r="H54" s="115">
        <f t="shared" si="97"/>
        <v>123.7</v>
      </c>
      <c r="I54" s="115">
        <v>0</v>
      </c>
      <c r="J54" s="115">
        <v>123.7</v>
      </c>
      <c r="K54" s="115">
        <f t="shared" si="98"/>
        <v>123.7</v>
      </c>
      <c r="L54" s="115">
        <f t="shared" si="99"/>
        <v>0</v>
      </c>
      <c r="M54" s="115">
        <f t="shared" si="100"/>
        <v>123.7</v>
      </c>
      <c r="N54" s="75">
        <f t="shared" ref="N54" si="113">H54/E54</f>
        <v>0.99919224555735064</v>
      </c>
      <c r="O54" s="75">
        <f t="shared" ref="O54" si="114">K54/E54</f>
        <v>0.99919224555735064</v>
      </c>
    </row>
    <row r="55" spans="1:15" ht="63" x14ac:dyDescent="0.25">
      <c r="A55" s="67" t="s">
        <v>160</v>
      </c>
      <c r="B55" s="34" t="s">
        <v>218</v>
      </c>
      <c r="C55" s="30" t="s">
        <v>9</v>
      </c>
      <c r="D55" s="27" t="s">
        <v>37</v>
      </c>
      <c r="E55" s="115">
        <f t="shared" ref="E55:E58" si="115">F55+G55</f>
        <v>170</v>
      </c>
      <c r="F55" s="121">
        <v>0</v>
      </c>
      <c r="G55" s="96">
        <v>170</v>
      </c>
      <c r="H55" s="115">
        <f t="shared" ref="H55:H58" si="116">I55+J55</f>
        <v>170</v>
      </c>
      <c r="I55" s="115">
        <v>0</v>
      </c>
      <c r="J55" s="115">
        <v>170</v>
      </c>
      <c r="K55" s="115">
        <f t="shared" ref="K55:K58" si="117">L55+M55</f>
        <v>170</v>
      </c>
      <c r="L55" s="115">
        <f t="shared" ref="L55:L58" si="118">I55</f>
        <v>0</v>
      </c>
      <c r="M55" s="115">
        <f t="shared" ref="M55:M58" si="119">J55</f>
        <v>170</v>
      </c>
      <c r="N55" s="75">
        <f t="shared" ref="N55" si="120">H55/E55</f>
        <v>1</v>
      </c>
      <c r="O55" s="75">
        <f t="shared" ref="O55" si="121">K55/E55</f>
        <v>1</v>
      </c>
    </row>
    <row r="56" spans="1:15" ht="63" x14ac:dyDescent="0.25">
      <c r="A56" s="67" t="s">
        <v>161</v>
      </c>
      <c r="B56" s="34" t="s">
        <v>219</v>
      </c>
      <c r="C56" s="30" t="s">
        <v>9</v>
      </c>
      <c r="D56" s="27" t="s">
        <v>37</v>
      </c>
      <c r="E56" s="115">
        <f t="shared" si="115"/>
        <v>170</v>
      </c>
      <c r="F56" s="121">
        <v>0</v>
      </c>
      <c r="G56" s="96">
        <v>170</v>
      </c>
      <c r="H56" s="115">
        <f t="shared" si="116"/>
        <v>170</v>
      </c>
      <c r="I56" s="115">
        <v>0</v>
      </c>
      <c r="J56" s="115">
        <v>170</v>
      </c>
      <c r="K56" s="115">
        <f t="shared" si="117"/>
        <v>170</v>
      </c>
      <c r="L56" s="115">
        <f t="shared" si="118"/>
        <v>0</v>
      </c>
      <c r="M56" s="115">
        <f t="shared" si="119"/>
        <v>170</v>
      </c>
      <c r="N56" s="75">
        <f t="shared" ref="N56" si="122">H56/E56</f>
        <v>1</v>
      </c>
      <c r="O56" s="75">
        <f t="shared" ref="O56" si="123">K56/E56</f>
        <v>1</v>
      </c>
    </row>
    <row r="57" spans="1:15" ht="63" x14ac:dyDescent="0.25">
      <c r="A57" s="67" t="s">
        <v>162</v>
      </c>
      <c r="B57" s="34" t="s">
        <v>220</v>
      </c>
      <c r="C57" s="30" t="s">
        <v>9</v>
      </c>
      <c r="D57" s="27" t="s">
        <v>37</v>
      </c>
      <c r="E57" s="115">
        <f t="shared" si="115"/>
        <v>515</v>
      </c>
      <c r="F57" s="121">
        <v>0</v>
      </c>
      <c r="G57" s="96">
        <v>515</v>
      </c>
      <c r="H57" s="115">
        <f t="shared" si="116"/>
        <v>514.70000000000005</v>
      </c>
      <c r="I57" s="115">
        <v>0</v>
      </c>
      <c r="J57" s="115">
        <v>514.70000000000005</v>
      </c>
      <c r="K57" s="115">
        <f t="shared" si="117"/>
        <v>514.70000000000005</v>
      </c>
      <c r="L57" s="115">
        <f t="shared" si="118"/>
        <v>0</v>
      </c>
      <c r="M57" s="115">
        <f t="shared" si="119"/>
        <v>514.70000000000005</v>
      </c>
      <c r="N57" s="75">
        <f t="shared" ref="N57" si="124">H57/E57</f>
        <v>0.99941747572815542</v>
      </c>
      <c r="O57" s="75">
        <f t="shared" ref="O57" si="125">K57/E57</f>
        <v>0.99941747572815542</v>
      </c>
    </row>
    <row r="58" spans="1:15" ht="47.25" x14ac:dyDescent="0.25">
      <c r="A58" s="67" t="s">
        <v>163</v>
      </c>
      <c r="B58" s="34" t="s">
        <v>221</v>
      </c>
      <c r="C58" s="30" t="s">
        <v>9</v>
      </c>
      <c r="D58" s="27" t="s">
        <v>37</v>
      </c>
      <c r="E58" s="115">
        <f t="shared" si="115"/>
        <v>492.1</v>
      </c>
      <c r="F58" s="121">
        <v>0</v>
      </c>
      <c r="G58" s="96">
        <v>492.1</v>
      </c>
      <c r="H58" s="115">
        <f t="shared" si="116"/>
        <v>492</v>
      </c>
      <c r="I58" s="115">
        <v>0</v>
      </c>
      <c r="J58" s="115">
        <v>492</v>
      </c>
      <c r="K58" s="115">
        <f t="shared" si="117"/>
        <v>492</v>
      </c>
      <c r="L58" s="115">
        <f t="shared" si="118"/>
        <v>0</v>
      </c>
      <c r="M58" s="115">
        <f t="shared" si="119"/>
        <v>492</v>
      </c>
      <c r="N58" s="75">
        <f t="shared" ref="N58" si="126">H58/E58</f>
        <v>0.99979678927047344</v>
      </c>
      <c r="O58" s="75">
        <f t="shared" ref="O58" si="127">K58/E58</f>
        <v>0.99979678927047344</v>
      </c>
    </row>
    <row r="59" spans="1:15" x14ac:dyDescent="0.25">
      <c r="A59" s="67" t="s">
        <v>141</v>
      </c>
      <c r="B59" s="148" t="s">
        <v>143</v>
      </c>
      <c r="C59" s="145"/>
      <c r="D59" s="146"/>
      <c r="E59" s="122">
        <f>SUM(E60:E61)</f>
        <v>4541.3</v>
      </c>
      <c r="F59" s="122">
        <f t="shared" ref="F59:M59" si="128">SUM(F60:F61)</f>
        <v>0</v>
      </c>
      <c r="G59" s="122">
        <f t="shared" si="128"/>
        <v>4541.3</v>
      </c>
      <c r="H59" s="122">
        <f t="shared" si="128"/>
        <v>4541.2</v>
      </c>
      <c r="I59" s="122">
        <f t="shared" si="128"/>
        <v>0</v>
      </c>
      <c r="J59" s="122">
        <f t="shared" si="128"/>
        <v>4541.2</v>
      </c>
      <c r="K59" s="122">
        <f t="shared" si="128"/>
        <v>4541.2</v>
      </c>
      <c r="L59" s="122">
        <f t="shared" si="128"/>
        <v>0</v>
      </c>
      <c r="M59" s="122">
        <f t="shared" si="128"/>
        <v>4541.2</v>
      </c>
      <c r="N59" s="74">
        <f t="shared" ref="N59" si="129">H59/E59</f>
        <v>0.99997797987360437</v>
      </c>
      <c r="O59" s="74">
        <f t="shared" ref="O59" si="130">K59/E59</f>
        <v>0.99997797987360437</v>
      </c>
    </row>
    <row r="60" spans="1:15" ht="72" customHeight="1" x14ac:dyDescent="0.25">
      <c r="A60" s="67" t="s">
        <v>142</v>
      </c>
      <c r="B60" s="31" t="s">
        <v>144</v>
      </c>
      <c r="C60" s="30" t="s">
        <v>9</v>
      </c>
      <c r="D60" s="27" t="s">
        <v>1</v>
      </c>
      <c r="E60" s="115">
        <f t="shared" ref="E60" si="131">F60+G60</f>
        <v>40</v>
      </c>
      <c r="F60" s="115">
        <v>0</v>
      </c>
      <c r="G60" s="116">
        <v>40</v>
      </c>
      <c r="H60" s="115">
        <f>J60</f>
        <v>40</v>
      </c>
      <c r="I60" s="115">
        <v>0</v>
      </c>
      <c r="J60" s="115">
        <v>40</v>
      </c>
      <c r="K60" s="115">
        <f>M60</f>
        <v>40</v>
      </c>
      <c r="L60" s="115">
        <v>0</v>
      </c>
      <c r="M60" s="115">
        <f>J60</f>
        <v>40</v>
      </c>
      <c r="N60" s="75">
        <f t="shared" ref="N60" si="132">H60/E60</f>
        <v>1</v>
      </c>
      <c r="O60" s="75">
        <f t="shared" ref="O60" si="133">K60/E60</f>
        <v>1</v>
      </c>
    </row>
    <row r="61" spans="1:15" ht="63" x14ac:dyDescent="0.25">
      <c r="A61" s="67" t="s">
        <v>174</v>
      </c>
      <c r="B61" s="31" t="s">
        <v>175</v>
      </c>
      <c r="C61" s="30" t="s">
        <v>9</v>
      </c>
      <c r="D61" s="27" t="s">
        <v>1</v>
      </c>
      <c r="E61" s="115">
        <f t="shared" ref="E61" si="134">F61+G61</f>
        <v>4501.3</v>
      </c>
      <c r="F61" s="115">
        <v>0</v>
      </c>
      <c r="G61" s="116">
        <v>4501.3</v>
      </c>
      <c r="H61" s="115">
        <f>J61</f>
        <v>4501.2</v>
      </c>
      <c r="I61" s="115">
        <v>0</v>
      </c>
      <c r="J61" s="115">
        <v>4501.2</v>
      </c>
      <c r="K61" s="115">
        <f>M61</f>
        <v>4501.2</v>
      </c>
      <c r="L61" s="115">
        <v>0</v>
      </c>
      <c r="M61" s="115">
        <f>J61</f>
        <v>4501.2</v>
      </c>
      <c r="N61" s="75">
        <f t="shared" ref="N61:N62" si="135">H61/E61</f>
        <v>0.99997778419567673</v>
      </c>
      <c r="O61" s="75">
        <f t="shared" ref="O61:O62" si="136">K61/E61</f>
        <v>0.99997778419567673</v>
      </c>
    </row>
    <row r="62" spans="1:15" ht="31.5" customHeight="1" x14ac:dyDescent="0.25">
      <c r="A62" s="67" t="s">
        <v>123</v>
      </c>
      <c r="B62" s="144" t="s">
        <v>122</v>
      </c>
      <c r="C62" s="145"/>
      <c r="D62" s="146"/>
      <c r="E62" s="122">
        <f t="shared" ref="E62:M62" si="137">SUM(E63:E66)</f>
        <v>3257.6</v>
      </c>
      <c r="F62" s="122">
        <f t="shared" si="137"/>
        <v>0</v>
      </c>
      <c r="G62" s="122">
        <f t="shared" si="137"/>
        <v>3257.6</v>
      </c>
      <c r="H62" s="122">
        <f t="shared" si="137"/>
        <v>3257.5</v>
      </c>
      <c r="I62" s="122">
        <f t="shared" si="137"/>
        <v>0</v>
      </c>
      <c r="J62" s="122">
        <f t="shared" si="137"/>
        <v>3257.5</v>
      </c>
      <c r="K62" s="122">
        <f t="shared" si="137"/>
        <v>3257.5</v>
      </c>
      <c r="L62" s="122">
        <f t="shared" si="137"/>
        <v>0</v>
      </c>
      <c r="M62" s="122">
        <f t="shared" si="137"/>
        <v>3257.5</v>
      </c>
      <c r="N62" s="74">
        <f t="shared" si="135"/>
        <v>0.99996930255402749</v>
      </c>
      <c r="O62" s="74">
        <f t="shared" si="136"/>
        <v>0.99996930255402749</v>
      </c>
    </row>
    <row r="63" spans="1:15" ht="47.25" x14ac:dyDescent="0.25">
      <c r="A63" s="67" t="s">
        <v>124</v>
      </c>
      <c r="B63" s="31" t="s">
        <v>118</v>
      </c>
      <c r="C63" s="30" t="s">
        <v>9</v>
      </c>
      <c r="D63" s="27" t="s">
        <v>37</v>
      </c>
      <c r="E63" s="115">
        <f t="shared" ref="E63:E66" si="138">F63+G63</f>
        <v>275.7</v>
      </c>
      <c r="F63" s="115">
        <v>0</v>
      </c>
      <c r="G63" s="91">
        <v>275.7</v>
      </c>
      <c r="H63" s="115">
        <f>J63</f>
        <v>275.7</v>
      </c>
      <c r="I63" s="115">
        <v>0</v>
      </c>
      <c r="J63" s="95">
        <v>275.7</v>
      </c>
      <c r="K63" s="115">
        <f>M63</f>
        <v>275.7</v>
      </c>
      <c r="L63" s="115">
        <v>0</v>
      </c>
      <c r="M63" s="115">
        <f>J63</f>
        <v>275.7</v>
      </c>
      <c r="N63" s="75">
        <f t="shared" ref="N63" si="139">H63/E63</f>
        <v>1</v>
      </c>
      <c r="O63" s="75">
        <f t="shared" ref="O63" si="140">K63/E63</f>
        <v>1</v>
      </c>
    </row>
    <row r="64" spans="1:15" ht="47.25" x14ac:dyDescent="0.25">
      <c r="A64" s="67" t="s">
        <v>125</v>
      </c>
      <c r="B64" s="31" t="s">
        <v>119</v>
      </c>
      <c r="C64" s="30" t="s">
        <v>9</v>
      </c>
      <c r="D64" s="27" t="s">
        <v>37</v>
      </c>
      <c r="E64" s="115">
        <f t="shared" si="138"/>
        <v>128.19999999999999</v>
      </c>
      <c r="F64" s="115">
        <v>0</v>
      </c>
      <c r="G64" s="91">
        <v>128.19999999999999</v>
      </c>
      <c r="H64" s="115">
        <f>J64</f>
        <v>128.19999999999999</v>
      </c>
      <c r="I64" s="115">
        <v>0</v>
      </c>
      <c r="J64" s="115">
        <v>128.19999999999999</v>
      </c>
      <c r="K64" s="115">
        <f>M64</f>
        <v>128.19999999999999</v>
      </c>
      <c r="L64" s="115">
        <v>0</v>
      </c>
      <c r="M64" s="115">
        <f>J64</f>
        <v>128.19999999999999</v>
      </c>
      <c r="N64" s="75">
        <f t="shared" ref="N64" si="141">H64/E64</f>
        <v>1</v>
      </c>
      <c r="O64" s="75">
        <f t="shared" ref="O64" si="142">K64/E64</f>
        <v>1</v>
      </c>
    </row>
    <row r="65" spans="1:15" ht="47.25" x14ac:dyDescent="0.25">
      <c r="A65" s="67" t="s">
        <v>126</v>
      </c>
      <c r="B65" s="31" t="s">
        <v>120</v>
      </c>
      <c r="C65" s="30" t="s">
        <v>9</v>
      </c>
      <c r="D65" s="27" t="s">
        <v>37</v>
      </c>
      <c r="E65" s="115">
        <f t="shared" si="138"/>
        <v>1340.6</v>
      </c>
      <c r="F65" s="115">
        <v>0</v>
      </c>
      <c r="G65" s="91">
        <v>1340.6</v>
      </c>
      <c r="H65" s="115">
        <f>J65</f>
        <v>1340.6</v>
      </c>
      <c r="I65" s="115">
        <v>0</v>
      </c>
      <c r="J65" s="115">
        <v>1340.6</v>
      </c>
      <c r="K65" s="115">
        <f>M65</f>
        <v>1340.6</v>
      </c>
      <c r="L65" s="115">
        <v>0</v>
      </c>
      <c r="M65" s="115">
        <f>J65</f>
        <v>1340.6</v>
      </c>
      <c r="N65" s="75">
        <f t="shared" ref="N65" si="143">H65/E65</f>
        <v>1</v>
      </c>
      <c r="O65" s="75">
        <f t="shared" ref="O65" si="144">K65/E65</f>
        <v>1</v>
      </c>
    </row>
    <row r="66" spans="1:15" ht="47.25" x14ac:dyDescent="0.25">
      <c r="A66" s="67" t="s">
        <v>127</v>
      </c>
      <c r="B66" s="31" t="s">
        <v>121</v>
      </c>
      <c r="C66" s="30" t="s">
        <v>9</v>
      </c>
      <c r="D66" s="27" t="s">
        <v>37</v>
      </c>
      <c r="E66" s="115">
        <f t="shared" si="138"/>
        <v>1513.1</v>
      </c>
      <c r="F66" s="115">
        <v>0</v>
      </c>
      <c r="G66" s="91">
        <v>1513.1</v>
      </c>
      <c r="H66" s="115">
        <f>J66</f>
        <v>1513</v>
      </c>
      <c r="I66" s="115">
        <v>0</v>
      </c>
      <c r="J66" s="115">
        <v>1513</v>
      </c>
      <c r="K66" s="115">
        <f>M66</f>
        <v>1513</v>
      </c>
      <c r="L66" s="115">
        <v>0</v>
      </c>
      <c r="M66" s="115">
        <f>J66</f>
        <v>1513</v>
      </c>
      <c r="N66" s="75">
        <f t="shared" ref="N66" si="145">H66/E66</f>
        <v>0.99993391051483715</v>
      </c>
      <c r="O66" s="75">
        <f t="shared" ref="O66" si="146">K66/E66</f>
        <v>0.99993391051483715</v>
      </c>
    </row>
    <row r="67" spans="1:15" ht="23.25" customHeight="1" x14ac:dyDescent="0.25">
      <c r="A67" s="67" t="s">
        <v>128</v>
      </c>
      <c r="B67" s="144" t="s">
        <v>130</v>
      </c>
      <c r="C67" s="145"/>
      <c r="D67" s="146"/>
      <c r="E67" s="122">
        <f>E68</f>
        <v>20</v>
      </c>
      <c r="F67" s="122">
        <f t="shared" ref="F67:M67" si="147">F68</f>
        <v>0</v>
      </c>
      <c r="G67" s="122">
        <f t="shared" si="147"/>
        <v>20</v>
      </c>
      <c r="H67" s="122">
        <f t="shared" si="147"/>
        <v>20</v>
      </c>
      <c r="I67" s="122">
        <f t="shared" si="147"/>
        <v>0</v>
      </c>
      <c r="J67" s="122">
        <f t="shared" si="147"/>
        <v>20</v>
      </c>
      <c r="K67" s="122">
        <f t="shared" si="147"/>
        <v>20</v>
      </c>
      <c r="L67" s="122">
        <f t="shared" si="147"/>
        <v>0</v>
      </c>
      <c r="M67" s="122">
        <f t="shared" si="147"/>
        <v>20</v>
      </c>
      <c r="N67" s="74">
        <f t="shared" ref="N67" si="148">H67/E67</f>
        <v>1</v>
      </c>
      <c r="O67" s="74">
        <f t="shared" ref="O67" si="149">K67/E67</f>
        <v>1</v>
      </c>
    </row>
    <row r="68" spans="1:15" ht="63" x14ac:dyDescent="0.25">
      <c r="A68" s="67" t="s">
        <v>129</v>
      </c>
      <c r="B68" s="29" t="s">
        <v>131</v>
      </c>
      <c r="C68" s="27" t="s">
        <v>9</v>
      </c>
      <c r="D68" s="27" t="s">
        <v>1</v>
      </c>
      <c r="E68" s="115">
        <f>F68+G68</f>
        <v>20</v>
      </c>
      <c r="F68" s="115">
        <v>0</v>
      </c>
      <c r="G68" s="116">
        <v>20</v>
      </c>
      <c r="H68" s="115">
        <f>J68</f>
        <v>20</v>
      </c>
      <c r="I68" s="115">
        <v>0</v>
      </c>
      <c r="J68" s="115">
        <v>20</v>
      </c>
      <c r="K68" s="115">
        <f>M68</f>
        <v>20</v>
      </c>
      <c r="L68" s="115">
        <v>0</v>
      </c>
      <c r="M68" s="115">
        <f>J68</f>
        <v>20</v>
      </c>
      <c r="N68" s="75">
        <f t="shared" ref="N68:N69" si="150">H68/E68</f>
        <v>1</v>
      </c>
      <c r="O68" s="75">
        <f t="shared" ref="O68:O69" si="151">K68/E68</f>
        <v>1</v>
      </c>
    </row>
    <row r="69" spans="1:15" ht="39" customHeight="1" x14ac:dyDescent="0.25">
      <c r="A69" s="67" t="s">
        <v>75</v>
      </c>
      <c r="B69" s="144" t="s">
        <v>42</v>
      </c>
      <c r="C69" s="145"/>
      <c r="D69" s="146"/>
      <c r="E69" s="122">
        <f>SUM(E70:E75)</f>
        <v>1133.6999999999998</v>
      </c>
      <c r="F69" s="122">
        <f t="shared" ref="F69:M69" si="152">SUM(F70:F75)</f>
        <v>0</v>
      </c>
      <c r="G69" s="122">
        <f t="shared" si="152"/>
        <v>1133.6999999999998</v>
      </c>
      <c r="H69" s="122">
        <f t="shared" si="152"/>
        <v>316.79999999999995</v>
      </c>
      <c r="I69" s="122">
        <f t="shared" si="152"/>
        <v>0</v>
      </c>
      <c r="J69" s="122">
        <f t="shared" si="152"/>
        <v>316.79999999999995</v>
      </c>
      <c r="K69" s="122">
        <f t="shared" si="152"/>
        <v>316.79999999999995</v>
      </c>
      <c r="L69" s="122">
        <f t="shared" si="152"/>
        <v>0</v>
      </c>
      <c r="M69" s="122">
        <f t="shared" si="152"/>
        <v>316.79999999999995</v>
      </c>
      <c r="N69" s="74">
        <f t="shared" si="150"/>
        <v>0.27943900502778513</v>
      </c>
      <c r="O69" s="74">
        <f t="shared" si="151"/>
        <v>0.27943900502778513</v>
      </c>
    </row>
    <row r="70" spans="1:15" ht="63" x14ac:dyDescent="0.25">
      <c r="A70" s="67" t="s">
        <v>76</v>
      </c>
      <c r="B70" s="29" t="s">
        <v>132</v>
      </c>
      <c r="C70" s="27" t="s">
        <v>9</v>
      </c>
      <c r="D70" s="27" t="s">
        <v>37</v>
      </c>
      <c r="E70" s="115">
        <f t="shared" ref="E70:E75" si="153">F70+G70</f>
        <v>391.4</v>
      </c>
      <c r="F70" s="115">
        <v>0</v>
      </c>
      <c r="G70" s="91">
        <v>391.4</v>
      </c>
      <c r="H70" s="117">
        <f>J70</f>
        <v>0</v>
      </c>
      <c r="I70" s="115">
        <v>0</v>
      </c>
      <c r="J70" s="117">
        <v>0</v>
      </c>
      <c r="K70" s="117">
        <f>M70</f>
        <v>0</v>
      </c>
      <c r="L70" s="115">
        <v>0</v>
      </c>
      <c r="M70" s="117">
        <f>J70</f>
        <v>0</v>
      </c>
      <c r="N70" s="75">
        <f t="shared" ref="N70:N72" si="154">H70/E70</f>
        <v>0</v>
      </c>
      <c r="O70" s="75">
        <f t="shared" ref="O70:O72" si="155">K70/E70</f>
        <v>0</v>
      </c>
    </row>
    <row r="71" spans="1:15" ht="63" x14ac:dyDescent="0.25">
      <c r="A71" s="67" t="s">
        <v>77</v>
      </c>
      <c r="B71" s="29" t="s">
        <v>133</v>
      </c>
      <c r="C71" s="27" t="s">
        <v>9</v>
      </c>
      <c r="D71" s="27" t="s">
        <v>37</v>
      </c>
      <c r="E71" s="115">
        <f t="shared" si="153"/>
        <v>391.4</v>
      </c>
      <c r="F71" s="115">
        <v>0</v>
      </c>
      <c r="G71" s="91">
        <v>391.4</v>
      </c>
      <c r="H71" s="117">
        <v>0</v>
      </c>
      <c r="I71" s="115">
        <v>0</v>
      </c>
      <c r="J71" s="117">
        <v>0</v>
      </c>
      <c r="K71" s="117">
        <v>0</v>
      </c>
      <c r="L71" s="115">
        <v>0</v>
      </c>
      <c r="M71" s="117">
        <v>0</v>
      </c>
      <c r="N71" s="75">
        <f t="shared" si="154"/>
        <v>0</v>
      </c>
      <c r="O71" s="75">
        <f t="shared" si="155"/>
        <v>0</v>
      </c>
    </row>
    <row r="72" spans="1:15" ht="78.75" x14ac:dyDescent="0.25">
      <c r="A72" s="68" t="s">
        <v>164</v>
      </c>
      <c r="B72" s="29" t="s">
        <v>222</v>
      </c>
      <c r="C72" s="30" t="s">
        <v>9</v>
      </c>
      <c r="D72" s="27" t="s">
        <v>37</v>
      </c>
      <c r="E72" s="115">
        <f t="shared" si="153"/>
        <v>131</v>
      </c>
      <c r="F72" s="115">
        <v>0</v>
      </c>
      <c r="G72" s="91">
        <v>131</v>
      </c>
      <c r="H72" s="115">
        <f>J72</f>
        <v>96.9</v>
      </c>
      <c r="I72" s="115">
        <v>0</v>
      </c>
      <c r="J72" s="115">
        <v>96.9</v>
      </c>
      <c r="K72" s="115">
        <f>M72</f>
        <v>96.9</v>
      </c>
      <c r="L72" s="115">
        <v>0</v>
      </c>
      <c r="M72" s="115">
        <f>J72</f>
        <v>96.9</v>
      </c>
      <c r="N72" s="75">
        <f t="shared" si="154"/>
        <v>0.73969465648854971</v>
      </c>
      <c r="O72" s="75">
        <f t="shared" si="155"/>
        <v>0.73969465648854971</v>
      </c>
    </row>
    <row r="73" spans="1:15" ht="79.5" customHeight="1" x14ac:dyDescent="0.25">
      <c r="A73" s="68" t="s">
        <v>165</v>
      </c>
      <c r="B73" s="29" t="s">
        <v>168</v>
      </c>
      <c r="C73" s="30" t="s">
        <v>9</v>
      </c>
      <c r="D73" s="27" t="s">
        <v>37</v>
      </c>
      <c r="E73" s="115">
        <f t="shared" si="153"/>
        <v>54.8</v>
      </c>
      <c r="F73" s="115">
        <v>0</v>
      </c>
      <c r="G73" s="91">
        <v>54.8</v>
      </c>
      <c r="H73" s="115">
        <f>J73</f>
        <v>54.8</v>
      </c>
      <c r="I73" s="115">
        <v>0</v>
      </c>
      <c r="J73" s="115">
        <v>54.8</v>
      </c>
      <c r="K73" s="115">
        <f>M73</f>
        <v>54.8</v>
      </c>
      <c r="L73" s="115">
        <v>0</v>
      </c>
      <c r="M73" s="115">
        <f>J73</f>
        <v>54.8</v>
      </c>
      <c r="N73" s="75">
        <f t="shared" ref="N73:N75" si="156">H73/E73</f>
        <v>1</v>
      </c>
      <c r="O73" s="75">
        <f t="shared" ref="O73:O75" si="157">K73/E73</f>
        <v>1</v>
      </c>
    </row>
    <row r="74" spans="1:15" ht="78.75" x14ac:dyDescent="0.25">
      <c r="A74" s="68" t="s">
        <v>166</v>
      </c>
      <c r="B74" s="29" t="s">
        <v>167</v>
      </c>
      <c r="C74" s="30" t="s">
        <v>9</v>
      </c>
      <c r="D74" s="27" t="s">
        <v>37</v>
      </c>
      <c r="E74" s="115">
        <f t="shared" si="153"/>
        <v>32.4</v>
      </c>
      <c r="F74" s="115">
        <v>0</v>
      </c>
      <c r="G74" s="91">
        <v>32.4</v>
      </c>
      <c r="H74" s="115">
        <f>J74</f>
        <v>32.4</v>
      </c>
      <c r="I74" s="115">
        <v>0</v>
      </c>
      <c r="J74" s="115">
        <v>32.4</v>
      </c>
      <c r="K74" s="115">
        <f>M74</f>
        <v>32.4</v>
      </c>
      <c r="L74" s="115">
        <v>0</v>
      </c>
      <c r="M74" s="115">
        <f>J74</f>
        <v>32.4</v>
      </c>
      <c r="N74" s="75">
        <f t="shared" si="156"/>
        <v>1</v>
      </c>
      <c r="O74" s="75">
        <f t="shared" si="157"/>
        <v>1</v>
      </c>
    </row>
    <row r="75" spans="1:15" ht="86.25" customHeight="1" x14ac:dyDescent="0.25">
      <c r="A75" s="68" t="s">
        <v>291</v>
      </c>
      <c r="B75" s="29" t="s">
        <v>223</v>
      </c>
      <c r="C75" s="30" t="s">
        <v>9</v>
      </c>
      <c r="D75" s="27" t="s">
        <v>37</v>
      </c>
      <c r="E75" s="115">
        <f t="shared" si="153"/>
        <v>132.69999999999999</v>
      </c>
      <c r="F75" s="115">
        <v>0</v>
      </c>
      <c r="G75" s="91">
        <v>132.69999999999999</v>
      </c>
      <c r="H75" s="115">
        <f>J75</f>
        <v>132.69999999999999</v>
      </c>
      <c r="I75" s="115">
        <v>0</v>
      </c>
      <c r="J75" s="115">
        <v>132.69999999999999</v>
      </c>
      <c r="K75" s="115">
        <f>M75</f>
        <v>132.69999999999999</v>
      </c>
      <c r="L75" s="115">
        <v>0</v>
      </c>
      <c r="M75" s="115">
        <f>J75</f>
        <v>132.69999999999999</v>
      </c>
      <c r="N75" s="75">
        <f t="shared" si="156"/>
        <v>1</v>
      </c>
      <c r="O75" s="75">
        <f t="shared" si="157"/>
        <v>1</v>
      </c>
    </row>
    <row r="76" spans="1:15" x14ac:dyDescent="0.25">
      <c r="A76" s="69"/>
      <c r="B76" s="141" t="s">
        <v>28</v>
      </c>
      <c r="C76" s="142"/>
      <c r="D76" s="143"/>
      <c r="E76" s="76">
        <f t="shared" ref="E76:M76" si="158">E69+E16+E59+E62+E67+E6</f>
        <v>122362.9</v>
      </c>
      <c r="F76" s="76">
        <f t="shared" si="158"/>
        <v>0</v>
      </c>
      <c r="G76" s="76">
        <f t="shared" si="158"/>
        <v>122362.9</v>
      </c>
      <c r="H76" s="76">
        <f t="shared" si="158"/>
        <v>111928.23999999999</v>
      </c>
      <c r="I76" s="76">
        <f t="shared" si="158"/>
        <v>0</v>
      </c>
      <c r="J76" s="76">
        <f t="shared" si="158"/>
        <v>111928.23999999999</v>
      </c>
      <c r="K76" s="76">
        <f t="shared" si="158"/>
        <v>111928.23999999999</v>
      </c>
      <c r="L76" s="76">
        <f t="shared" si="158"/>
        <v>0</v>
      </c>
      <c r="M76" s="76">
        <f t="shared" si="158"/>
        <v>111928.23999999999</v>
      </c>
      <c r="N76" s="74">
        <f t="shared" ref="N76" si="159">H76/E76</f>
        <v>0.91472366215576772</v>
      </c>
      <c r="O76" s="74">
        <f t="shared" ref="O76" si="160">K76/E76</f>
        <v>0.91472366215576772</v>
      </c>
    </row>
    <row r="79" spans="1:15" x14ac:dyDescent="0.25">
      <c r="G79" s="71">
        <f>177777.2-G76</f>
        <v>55414.300000000017</v>
      </c>
    </row>
  </sheetData>
  <mergeCells count="19">
    <mergeCell ref="A1:O1"/>
    <mergeCell ref="A2:O2"/>
    <mergeCell ref="A3:A4"/>
    <mergeCell ref="B3:B4"/>
    <mergeCell ref="C3:C4"/>
    <mergeCell ref="D3:D4"/>
    <mergeCell ref="E3:G3"/>
    <mergeCell ref="H3:J3"/>
    <mergeCell ref="K3:M3"/>
    <mergeCell ref="N3:N4"/>
    <mergeCell ref="O3:O4"/>
    <mergeCell ref="B16:D16"/>
    <mergeCell ref="B6:D6"/>
    <mergeCell ref="B76:D76"/>
    <mergeCell ref="B69:D69"/>
    <mergeCell ref="B17:D17"/>
    <mergeCell ref="B62:D62"/>
    <mergeCell ref="B67:D67"/>
    <mergeCell ref="B59:D59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7"/>
  <sheetViews>
    <sheetView view="pageBreakPreview" topLeftCell="A22" zoomScale="90" zoomScaleNormal="100" zoomScaleSheetLayoutView="90" workbookViewId="0">
      <selection activeCell="I25" sqref="I25"/>
    </sheetView>
  </sheetViews>
  <sheetFormatPr defaultRowHeight="15.75" x14ac:dyDescent="0.25"/>
  <cols>
    <col min="1" max="1" width="6.5703125" style="1" customWidth="1"/>
    <col min="2" max="2" width="41.28515625" style="1" customWidth="1"/>
    <col min="3" max="3" width="14" style="1" hidden="1" customWidth="1"/>
    <col min="4" max="4" width="11.42578125" style="1" hidden="1" customWidth="1"/>
    <col min="5" max="5" width="27.42578125" style="1" customWidth="1"/>
    <col min="6" max="6" width="22.42578125" style="1" customWidth="1"/>
    <col min="7" max="7" width="18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4" ht="54" customHeight="1" x14ac:dyDescent="0.25">
      <c r="A1" s="187" t="str">
        <f>'МП Строительство'!A1:O1</f>
        <v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14" ht="24" customHeight="1" x14ac:dyDescent="0.25">
      <c r="A2" s="187" t="s">
        <v>226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</row>
    <row r="3" spans="1:14" ht="24" customHeight="1" x14ac:dyDescent="0.25">
      <c r="A3" s="169" t="s">
        <v>10</v>
      </c>
      <c r="B3" s="169" t="s">
        <v>11</v>
      </c>
      <c r="C3" s="188" t="s">
        <v>12</v>
      </c>
      <c r="D3" s="189"/>
      <c r="E3" s="169" t="s">
        <v>13</v>
      </c>
      <c r="F3" s="169" t="s">
        <v>14</v>
      </c>
      <c r="G3" s="169" t="s">
        <v>15</v>
      </c>
      <c r="H3" s="169" t="s">
        <v>16</v>
      </c>
      <c r="I3" s="166" t="s">
        <v>229</v>
      </c>
      <c r="J3" s="166" t="s">
        <v>17</v>
      </c>
      <c r="K3" s="169" t="s">
        <v>18</v>
      </c>
      <c r="L3" s="169"/>
      <c r="M3" s="169"/>
    </row>
    <row r="4" spans="1:14" ht="15" customHeight="1" x14ac:dyDescent="0.25">
      <c r="A4" s="169"/>
      <c r="B4" s="169"/>
      <c r="C4" s="166" t="s">
        <v>19</v>
      </c>
      <c r="D4" s="166" t="s">
        <v>20</v>
      </c>
      <c r="E4" s="169"/>
      <c r="F4" s="169"/>
      <c r="G4" s="169"/>
      <c r="H4" s="169"/>
      <c r="I4" s="167"/>
      <c r="J4" s="167"/>
      <c r="K4" s="169" t="s">
        <v>21</v>
      </c>
      <c r="L4" s="166" t="s">
        <v>22</v>
      </c>
      <c r="M4" s="169" t="s">
        <v>23</v>
      </c>
    </row>
    <row r="5" spans="1:14" ht="31.5" customHeight="1" x14ac:dyDescent="0.25">
      <c r="A5" s="169"/>
      <c r="B5" s="169"/>
      <c r="C5" s="168"/>
      <c r="D5" s="168"/>
      <c r="E5" s="169"/>
      <c r="F5" s="169"/>
      <c r="G5" s="169"/>
      <c r="H5" s="169"/>
      <c r="I5" s="168"/>
      <c r="J5" s="168"/>
      <c r="K5" s="169"/>
      <c r="L5" s="168"/>
      <c r="M5" s="169"/>
    </row>
    <row r="6" spans="1:14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4" s="8" customFormat="1" ht="55.5" customHeight="1" x14ac:dyDescent="0.25">
      <c r="A7" s="5">
        <v>1</v>
      </c>
      <c r="B7" s="39" t="str">
        <f>'МП Строительство'!B7</f>
        <v>Приобретение жилых помещений в п. Варнек МО «Юшарский сельсовет» Ненецкого автономного округа</v>
      </c>
      <c r="C7" s="38"/>
      <c r="D7" s="38"/>
      <c r="E7" s="72" t="s">
        <v>145</v>
      </c>
      <c r="F7" s="72" t="s">
        <v>146</v>
      </c>
      <c r="G7" s="27" t="s">
        <v>37</v>
      </c>
      <c r="H7" s="79">
        <v>44561</v>
      </c>
      <c r="I7" s="89">
        <f>51990680.8</f>
        <v>51990680.799999997</v>
      </c>
      <c r="J7" s="90"/>
      <c r="K7" s="90">
        <f>49391.1</f>
        <v>49391.1</v>
      </c>
      <c r="L7" s="90"/>
      <c r="M7" s="90">
        <f>'МП Строительство'!J7</f>
        <v>78</v>
      </c>
    </row>
    <row r="8" spans="1:14" s="8" customFormat="1" ht="100.5" customHeight="1" x14ac:dyDescent="0.25">
      <c r="A8" s="5">
        <v>2</v>
      </c>
      <c r="B8" s="39" t="str">
        <f>'МП Строительство'!B8</f>
        <v>Приобретение жилых помещений в с. Коткино Сельского поселения "Коткинский сельсовет" ЗР НАО</v>
      </c>
      <c r="C8" s="40"/>
      <c r="D8" s="40"/>
      <c r="E8" s="72" t="s">
        <v>147</v>
      </c>
      <c r="F8" s="72" t="s">
        <v>148</v>
      </c>
      <c r="G8" s="27" t="s">
        <v>37</v>
      </c>
      <c r="H8" s="79">
        <v>44926</v>
      </c>
      <c r="I8" s="89">
        <v>8000000</v>
      </c>
      <c r="J8" s="90"/>
      <c r="K8" s="90">
        <f t="shared" ref="K8:K19" si="1">M8</f>
        <v>8000</v>
      </c>
      <c r="L8" s="90"/>
      <c r="M8" s="90">
        <f>'МП Строительство'!J8</f>
        <v>8000</v>
      </c>
    </row>
    <row r="9" spans="1:14" s="8" customFormat="1" ht="53.25" customHeight="1" x14ac:dyDescent="0.25">
      <c r="A9" s="5">
        <v>3</v>
      </c>
      <c r="B9" s="39" t="str">
        <f>'МП Строительство'!B9</f>
        <v>Приобретение квартиры в п. Харута Сельского поселения «Хоседа-Хардский сельсовет» ЗР НАО</v>
      </c>
      <c r="C9" s="40"/>
      <c r="D9" s="40"/>
      <c r="E9" s="72" t="s">
        <v>227</v>
      </c>
      <c r="F9" s="72" t="s">
        <v>228</v>
      </c>
      <c r="G9" s="27" t="s">
        <v>37</v>
      </c>
      <c r="H9" s="79">
        <v>44834</v>
      </c>
      <c r="I9" s="89">
        <v>1500000</v>
      </c>
      <c r="J9" s="90"/>
      <c r="K9" s="90">
        <f t="shared" si="1"/>
        <v>1500</v>
      </c>
      <c r="L9" s="90"/>
      <c r="M9" s="90">
        <f>'МП Строительство'!J9</f>
        <v>1500</v>
      </c>
    </row>
    <row r="10" spans="1:14" s="8" customFormat="1" ht="53.25" customHeight="1" x14ac:dyDescent="0.25">
      <c r="A10" s="5">
        <v>4</v>
      </c>
      <c r="B10" s="39" t="str">
        <f>'МП Строительство'!B10</f>
        <v>Приобретение жилого дома в п. Нельмин-Нос Сельского поселения «Малоземельский сельсовет» ЗР НАО</v>
      </c>
      <c r="C10" s="40"/>
      <c r="D10" s="40"/>
      <c r="E10" s="72" t="s">
        <v>149</v>
      </c>
      <c r="F10" s="72" t="s">
        <v>150</v>
      </c>
      <c r="G10" s="27" t="s">
        <v>37</v>
      </c>
      <c r="H10" s="79">
        <v>44926</v>
      </c>
      <c r="I10" s="89">
        <v>8250000</v>
      </c>
      <c r="J10" s="90"/>
      <c r="K10" s="90">
        <f t="shared" si="1"/>
        <v>8250</v>
      </c>
      <c r="L10" s="90"/>
      <c r="M10" s="90">
        <f>'МП Строительство'!J10</f>
        <v>8250</v>
      </c>
    </row>
    <row r="11" spans="1:14" s="8" customFormat="1" ht="51.75" customHeight="1" x14ac:dyDescent="0.25">
      <c r="A11" s="5">
        <v>5</v>
      </c>
      <c r="B11" s="39" t="str">
        <f>'МП Строительство'!B11</f>
        <v>Приобретение жилого дома в с. Несь Сельского поселения «Канинский сельсовет» ЗР НАО</v>
      </c>
      <c r="C11" s="40"/>
      <c r="D11" s="40"/>
      <c r="E11" s="72" t="s">
        <v>176</v>
      </c>
      <c r="F11" s="72" t="s">
        <v>177</v>
      </c>
      <c r="G11" s="27" t="s">
        <v>37</v>
      </c>
      <c r="H11" s="79">
        <v>44926</v>
      </c>
      <c r="I11" s="89">
        <v>2428000</v>
      </c>
      <c r="J11" s="90"/>
      <c r="K11" s="90">
        <f t="shared" si="1"/>
        <v>2428</v>
      </c>
      <c r="L11" s="90"/>
      <c r="M11" s="90">
        <f>'МП Строительство'!J11</f>
        <v>2428</v>
      </c>
    </row>
    <row r="12" spans="1:14" s="8" customFormat="1" ht="64.5" customHeight="1" x14ac:dyDescent="0.25">
      <c r="A12" s="5">
        <v>6</v>
      </c>
      <c r="B12" s="39" t="str">
        <f>'МП Строительство'!B12</f>
        <v>Приобретение квартиры № 1 в жилом доме № 1 по ул. Новая в п. Красное Сельское поселение «Приморско-Куйский сельсовет» ЗР НАО</v>
      </c>
      <c r="C12" s="40"/>
      <c r="D12" s="40"/>
      <c r="E12" s="53" t="s">
        <v>233</v>
      </c>
      <c r="F12" s="72" t="s">
        <v>230</v>
      </c>
      <c r="G12" s="27" t="s">
        <v>37</v>
      </c>
      <c r="H12" s="123">
        <v>2022</v>
      </c>
      <c r="I12" s="89">
        <v>2111000</v>
      </c>
      <c r="J12" s="90"/>
      <c r="K12" s="90">
        <f t="shared" si="1"/>
        <v>63.2</v>
      </c>
      <c r="L12" s="90"/>
      <c r="M12" s="90">
        <f>'МП Строительство'!J12</f>
        <v>63.2</v>
      </c>
    </row>
    <row r="13" spans="1:14" s="8" customFormat="1" ht="68.25" customHeight="1" x14ac:dyDescent="0.25">
      <c r="A13" s="5">
        <v>7</v>
      </c>
      <c r="B13" s="39" t="str">
        <f>'МП Строительство'!B13</f>
        <v>Приобретение квартиры № 2 в жилом доме № 1 по ул. Новая в п. Красное Сельское поселение «Приморско-Куйский сельсовет» ЗР НАО</v>
      </c>
      <c r="C13" s="40"/>
      <c r="D13" s="40"/>
      <c r="E13" s="53" t="s">
        <v>233</v>
      </c>
      <c r="F13" s="72" t="s">
        <v>231</v>
      </c>
      <c r="G13" s="27" t="s">
        <v>37</v>
      </c>
      <c r="H13" s="123">
        <v>2022</v>
      </c>
      <c r="I13" s="89">
        <v>2494000</v>
      </c>
      <c r="J13" s="90"/>
      <c r="K13" s="90">
        <f t="shared" si="1"/>
        <v>74.599999999999994</v>
      </c>
      <c r="L13" s="90"/>
      <c r="M13" s="90">
        <f>'МП Строительство'!J13</f>
        <v>74.599999999999994</v>
      </c>
    </row>
    <row r="14" spans="1:14" s="8" customFormat="1" ht="67.5" customHeight="1" x14ac:dyDescent="0.25">
      <c r="A14" s="5">
        <v>8</v>
      </c>
      <c r="B14" s="39" t="str">
        <f>'МП Строительство'!B14</f>
        <v>Приобретение квартиры № 3 в жилом доме № 1 по ул. Новая в п. Красное Сельское поселение «Приморско-Куйский сельсовет» ЗР НАО</v>
      </c>
      <c r="C14" s="40"/>
      <c r="D14" s="40"/>
      <c r="E14" s="53" t="s">
        <v>234</v>
      </c>
      <c r="F14" s="72" t="s">
        <v>232</v>
      </c>
      <c r="G14" s="27" t="s">
        <v>37</v>
      </c>
      <c r="H14" s="123">
        <v>2022</v>
      </c>
      <c r="I14" s="89">
        <v>1029000</v>
      </c>
      <c r="J14" s="90"/>
      <c r="K14" s="90">
        <f t="shared" si="1"/>
        <v>30.9</v>
      </c>
      <c r="L14" s="90"/>
      <c r="M14" s="90">
        <f>'МП Строительство'!J14</f>
        <v>30.9</v>
      </c>
    </row>
    <row r="15" spans="1:14" s="8" customFormat="1" ht="83.25" customHeight="1" x14ac:dyDescent="0.25">
      <c r="A15" s="5">
        <v>9</v>
      </c>
      <c r="B15" s="12" t="s">
        <v>83</v>
      </c>
      <c r="C15" s="14"/>
      <c r="D15" s="14"/>
      <c r="E15" s="23" t="s">
        <v>134</v>
      </c>
      <c r="F15" s="81" t="s">
        <v>135</v>
      </c>
      <c r="G15" s="27" t="s">
        <v>37</v>
      </c>
      <c r="H15" s="11" t="s">
        <v>136</v>
      </c>
      <c r="I15" s="37">
        <v>405200</v>
      </c>
      <c r="J15" s="25"/>
      <c r="K15" s="13">
        <f t="shared" si="1"/>
        <v>405.2</v>
      </c>
      <c r="L15" s="25"/>
      <c r="M15" s="13">
        <f>'МП Строительство'!H18</f>
        <v>405.2</v>
      </c>
    </row>
    <row r="16" spans="1:14" s="8" customFormat="1" ht="88.5" customHeight="1" x14ac:dyDescent="0.25">
      <c r="A16" s="5">
        <v>10</v>
      </c>
      <c r="B16" s="12" t="s">
        <v>84</v>
      </c>
      <c r="C16" s="7"/>
      <c r="D16" s="7"/>
      <c r="E16" s="5" t="s">
        <v>134</v>
      </c>
      <c r="F16" s="5" t="s">
        <v>135</v>
      </c>
      <c r="G16" s="27" t="s">
        <v>37</v>
      </c>
      <c r="H16" s="11" t="s">
        <v>136</v>
      </c>
      <c r="I16" s="13">
        <v>408800</v>
      </c>
      <c r="J16" s="25"/>
      <c r="K16" s="13">
        <f t="shared" si="1"/>
        <v>408.8</v>
      </c>
      <c r="L16" s="25"/>
      <c r="M16" s="13">
        <f>'МП Строительство'!H19</f>
        <v>408.8</v>
      </c>
      <c r="N16" s="26"/>
    </row>
    <row r="17" spans="1:14" s="8" customFormat="1" ht="70.5" customHeight="1" x14ac:dyDescent="0.25">
      <c r="A17" s="5">
        <v>11</v>
      </c>
      <c r="B17" s="41" t="s">
        <v>85</v>
      </c>
      <c r="C17" s="42"/>
      <c r="D17" s="42"/>
      <c r="E17" s="5" t="s">
        <v>178</v>
      </c>
      <c r="F17" s="45" t="s">
        <v>179</v>
      </c>
      <c r="G17" s="27" t="s">
        <v>37</v>
      </c>
      <c r="H17" s="46" t="s">
        <v>180</v>
      </c>
      <c r="I17" s="47">
        <v>3273862.8</v>
      </c>
      <c r="J17" s="25"/>
      <c r="K17" s="13">
        <f t="shared" si="1"/>
        <v>3273.9</v>
      </c>
      <c r="L17" s="25"/>
      <c r="M17" s="13">
        <f>'МП Строительство'!J20</f>
        <v>3273.9</v>
      </c>
      <c r="N17" s="26"/>
    </row>
    <row r="18" spans="1:14" s="8" customFormat="1" ht="70.5" customHeight="1" x14ac:dyDescent="0.25">
      <c r="A18" s="5">
        <v>12</v>
      </c>
      <c r="B18" s="41" t="s">
        <v>86</v>
      </c>
      <c r="C18" s="42"/>
      <c r="D18" s="42"/>
      <c r="E18" s="5" t="s">
        <v>181</v>
      </c>
      <c r="F18" s="45" t="s">
        <v>179</v>
      </c>
      <c r="G18" s="27" t="s">
        <v>37</v>
      </c>
      <c r="H18" s="46" t="s">
        <v>180</v>
      </c>
      <c r="I18" s="47">
        <v>1791808.8</v>
      </c>
      <c r="J18" s="25"/>
      <c r="K18" s="13">
        <f t="shared" si="1"/>
        <v>1791.8</v>
      </c>
      <c r="L18" s="25"/>
      <c r="M18" s="13">
        <f>'МП Строительство'!J21</f>
        <v>1791.8</v>
      </c>
      <c r="N18" s="26"/>
    </row>
    <row r="19" spans="1:14" s="8" customFormat="1" ht="45.75" customHeight="1" x14ac:dyDescent="0.25">
      <c r="A19" s="158">
        <v>13</v>
      </c>
      <c r="B19" s="170" t="s">
        <v>87</v>
      </c>
      <c r="C19" s="42"/>
      <c r="D19" s="42"/>
      <c r="E19" s="5" t="s">
        <v>182</v>
      </c>
      <c r="F19" s="158" t="s">
        <v>183</v>
      </c>
      <c r="G19" s="172" t="s">
        <v>37</v>
      </c>
      <c r="H19" s="46" t="s">
        <v>185</v>
      </c>
      <c r="I19" s="47">
        <v>1078362</v>
      </c>
      <c r="J19" s="25"/>
      <c r="K19" s="154">
        <f t="shared" si="1"/>
        <v>1260.0999999999999</v>
      </c>
      <c r="L19" s="25"/>
      <c r="M19" s="154">
        <f>'МП Строительство'!J22</f>
        <v>1260.0999999999999</v>
      </c>
      <c r="N19" s="26"/>
    </row>
    <row r="20" spans="1:14" s="8" customFormat="1" ht="41.25" customHeight="1" x14ac:dyDescent="0.25">
      <c r="A20" s="159"/>
      <c r="B20" s="171"/>
      <c r="C20" s="42"/>
      <c r="D20" s="42"/>
      <c r="E20" s="5" t="s">
        <v>184</v>
      </c>
      <c r="F20" s="159"/>
      <c r="G20" s="173"/>
      <c r="H20" s="46" t="s">
        <v>186</v>
      </c>
      <c r="I20" s="47">
        <v>181722</v>
      </c>
      <c r="J20" s="25"/>
      <c r="K20" s="155"/>
      <c r="L20" s="25"/>
      <c r="M20" s="155"/>
      <c r="N20" s="26"/>
    </row>
    <row r="21" spans="1:14" s="8" customFormat="1" ht="92.25" customHeight="1" x14ac:dyDescent="0.25">
      <c r="A21" s="49">
        <v>14</v>
      </c>
      <c r="B21" s="52" t="s">
        <v>88</v>
      </c>
      <c r="C21" s="50"/>
      <c r="D21" s="42"/>
      <c r="E21" s="53" t="s">
        <v>187</v>
      </c>
      <c r="F21" s="53" t="s">
        <v>190</v>
      </c>
      <c r="G21" s="27" t="s">
        <v>37</v>
      </c>
      <c r="H21" s="46" t="s">
        <v>185</v>
      </c>
      <c r="I21" s="47">
        <v>1488396.3</v>
      </c>
      <c r="J21" s="25"/>
      <c r="K21" s="13">
        <f t="shared" ref="K21:K29" si="2">M21</f>
        <v>1488.4</v>
      </c>
      <c r="L21" s="25"/>
      <c r="M21" s="48">
        <f>'МП Строительство'!J23</f>
        <v>1488.4</v>
      </c>
      <c r="N21" s="26"/>
    </row>
    <row r="22" spans="1:14" s="8" customFormat="1" ht="92.25" customHeight="1" x14ac:dyDescent="0.25">
      <c r="A22" s="49">
        <v>15</v>
      </c>
      <c r="B22" s="52" t="s">
        <v>89</v>
      </c>
      <c r="C22" s="50"/>
      <c r="D22" s="42"/>
      <c r="E22" s="53" t="s">
        <v>188</v>
      </c>
      <c r="F22" s="53" t="s">
        <v>190</v>
      </c>
      <c r="G22" s="27" t="s">
        <v>37</v>
      </c>
      <c r="H22" s="46" t="s">
        <v>185</v>
      </c>
      <c r="I22" s="47">
        <v>1488396.3</v>
      </c>
      <c r="J22" s="25"/>
      <c r="K22" s="13">
        <f t="shared" si="2"/>
        <v>1488.4</v>
      </c>
      <c r="L22" s="25"/>
      <c r="M22" s="48">
        <f>'МП Строительство'!J24</f>
        <v>1488.4</v>
      </c>
      <c r="N22" s="26"/>
    </row>
    <row r="23" spans="1:14" s="8" customFormat="1" ht="91.5" customHeight="1" x14ac:dyDescent="0.25">
      <c r="A23" s="49">
        <v>16</v>
      </c>
      <c r="B23" s="52" t="s">
        <v>90</v>
      </c>
      <c r="C23" s="50"/>
      <c r="D23" s="42"/>
      <c r="E23" s="53" t="s">
        <v>189</v>
      </c>
      <c r="F23" s="53" t="s">
        <v>190</v>
      </c>
      <c r="G23" s="27" t="s">
        <v>37</v>
      </c>
      <c r="H23" s="46" t="s">
        <v>185</v>
      </c>
      <c r="I23" s="47">
        <v>1488396.3</v>
      </c>
      <c r="J23" s="25"/>
      <c r="K23" s="13">
        <f t="shared" si="2"/>
        <v>1488.4</v>
      </c>
      <c r="L23" s="25"/>
      <c r="M23" s="48">
        <f>'МП Строительство'!J25</f>
        <v>1488.4</v>
      </c>
      <c r="N23" s="26"/>
    </row>
    <row r="24" spans="1:14" s="8" customFormat="1" ht="73.5" customHeight="1" x14ac:dyDescent="0.25">
      <c r="A24" s="49">
        <v>17</v>
      </c>
      <c r="B24" s="57" t="str">
        <f>'МП Строительство'!B26</f>
        <v>Капитальный ремонт жилого дома № 23 по ул. Новая в п. Харута Сельского поселения "Хоседа-Хардский сельсовет" ЗР НАО</v>
      </c>
      <c r="C24" s="50"/>
      <c r="D24" s="42"/>
      <c r="E24" s="53" t="s">
        <v>235</v>
      </c>
      <c r="F24" s="53" t="s">
        <v>236</v>
      </c>
      <c r="G24" s="27" t="s">
        <v>37</v>
      </c>
      <c r="H24" s="46" t="s">
        <v>198</v>
      </c>
      <c r="I24" s="98">
        <v>2818295.03</v>
      </c>
      <c r="J24" s="25"/>
      <c r="K24" s="13">
        <f t="shared" si="2"/>
        <v>2575</v>
      </c>
      <c r="L24" s="25"/>
      <c r="M24" s="99">
        <f>'МП Строительство'!J26</f>
        <v>2575</v>
      </c>
      <c r="N24" s="26"/>
    </row>
    <row r="25" spans="1:14" s="124" customFormat="1" ht="68.25" customHeight="1" x14ac:dyDescent="0.25">
      <c r="A25" s="10">
        <v>18</v>
      </c>
      <c r="B25" s="57" t="str">
        <f>'МП Строительство'!B27</f>
        <v>Капитальный ремонт квартиры № 2 жилого дома № 24 по ул. Новая в п. Харута Сельского поселения "Хоседа-Хардский сельсовет" ЗР НАО</v>
      </c>
      <c r="C25" s="125"/>
      <c r="D25" s="125"/>
      <c r="E25" s="72" t="s">
        <v>137</v>
      </c>
      <c r="F25" s="53" t="s">
        <v>236</v>
      </c>
      <c r="G25" s="27" t="s">
        <v>37</v>
      </c>
      <c r="H25" s="80">
        <v>44834</v>
      </c>
      <c r="I25" s="44">
        <v>1609055.54</v>
      </c>
      <c r="J25" s="126"/>
      <c r="K25" s="3">
        <f t="shared" si="2"/>
        <v>1470.2</v>
      </c>
      <c r="L25" s="126"/>
      <c r="M25" s="3">
        <f>'МП Строительство'!H27</f>
        <v>1470.2</v>
      </c>
    </row>
    <row r="26" spans="1:14" s="124" customFormat="1" ht="68.25" customHeight="1" x14ac:dyDescent="0.25">
      <c r="A26" s="127">
        <v>19</v>
      </c>
      <c r="B26" s="57" t="str">
        <f>'МП Строительство'!B28</f>
        <v>Капитальный ремонт жилого дома № 119 в с. Оксино Сельского поселения «Пустозерский сельсовет» ЗР НАО</v>
      </c>
      <c r="C26" s="125"/>
      <c r="D26" s="125"/>
      <c r="E26" s="72" t="s">
        <v>237</v>
      </c>
      <c r="F26" s="53" t="s">
        <v>238</v>
      </c>
      <c r="G26" s="27" t="s">
        <v>37</v>
      </c>
      <c r="H26" s="80">
        <v>44819</v>
      </c>
      <c r="I26" s="44">
        <v>6365410.7999999998</v>
      </c>
      <c r="J26" s="126"/>
      <c r="K26" s="3">
        <f t="shared" si="2"/>
        <v>6365.4</v>
      </c>
      <c r="L26" s="126"/>
      <c r="M26" s="3">
        <f>'МП Строительство'!H28</f>
        <v>6365.4</v>
      </c>
    </row>
    <row r="27" spans="1:14" s="8" customFormat="1" ht="91.5" customHeight="1" x14ac:dyDescent="0.25">
      <c r="A27" s="49">
        <v>20</v>
      </c>
      <c r="B27" s="57" t="str">
        <f>'МП Строительство'!B29</f>
        <v>Капитальный ремонт жилого дома № 43 в п. Хонгурей Сельского поселения «Пустозерский сельсовет» ЗР НАО</v>
      </c>
      <c r="C27" s="7"/>
      <c r="D27" s="7"/>
      <c r="E27" s="53" t="s">
        <v>191</v>
      </c>
      <c r="F27" s="53" t="s">
        <v>192</v>
      </c>
      <c r="G27" s="27" t="s">
        <v>37</v>
      </c>
      <c r="H27" s="11" t="s">
        <v>193</v>
      </c>
      <c r="I27" s="13">
        <v>5224294</v>
      </c>
      <c r="J27" s="25"/>
      <c r="K27" s="13">
        <f t="shared" si="2"/>
        <v>5466.3</v>
      </c>
      <c r="L27" s="25"/>
      <c r="M27" s="48">
        <f>'МП Строительство'!J29</f>
        <v>5466.3</v>
      </c>
      <c r="N27" s="26"/>
    </row>
    <row r="28" spans="1:14" s="8" customFormat="1" ht="75" customHeight="1" x14ac:dyDescent="0.25">
      <c r="A28" s="127">
        <v>21</v>
      </c>
      <c r="B28" s="57" t="str">
        <f>'МП Строительство'!B30</f>
        <v>Капитальный ремонт жилого дома № 6 по ул. Новая в с. Нижняя Пеша Сельского поселения «Пешский сельсовет» ЗР НАО</v>
      </c>
      <c r="C28" s="56"/>
      <c r="D28" s="54"/>
      <c r="E28" s="53" t="s">
        <v>239</v>
      </c>
      <c r="F28" s="53" t="s">
        <v>240</v>
      </c>
      <c r="G28" s="27" t="s">
        <v>37</v>
      </c>
      <c r="H28" s="11" t="s">
        <v>241</v>
      </c>
      <c r="I28" s="13">
        <v>3186379</v>
      </c>
      <c r="J28" s="25"/>
      <c r="K28" s="13">
        <f t="shared" si="2"/>
        <v>3186.4</v>
      </c>
      <c r="L28" s="25"/>
      <c r="M28" s="99">
        <f>'МП Строительство'!J30</f>
        <v>3186.4</v>
      </c>
      <c r="N28" s="26"/>
    </row>
    <row r="29" spans="1:14" s="8" customFormat="1" ht="75" customHeight="1" x14ac:dyDescent="0.25">
      <c r="A29" s="49">
        <v>22</v>
      </c>
      <c r="B29" s="57" t="str">
        <f>'МП Строительство'!B31</f>
        <v>Капитальный ремонт жилого дома № 10 по ул. Молодежная в с. Ома Сельского поселения «Омский сельсовет» ЗР НАО</v>
      </c>
      <c r="C29" s="56"/>
      <c r="D29" s="54"/>
      <c r="E29" s="53" t="s">
        <v>242</v>
      </c>
      <c r="F29" s="53" t="s">
        <v>243</v>
      </c>
      <c r="G29" s="27" t="s">
        <v>37</v>
      </c>
      <c r="H29" s="80">
        <v>44895</v>
      </c>
      <c r="I29" s="128">
        <v>4471592.04</v>
      </c>
      <c r="J29" s="25"/>
      <c r="K29" s="13">
        <f t="shared" si="2"/>
        <v>4471.6000000000004</v>
      </c>
      <c r="L29" s="25"/>
      <c r="M29" s="99">
        <f>'МП Строительство'!J31</f>
        <v>4471.6000000000004</v>
      </c>
      <c r="N29" s="26"/>
    </row>
    <row r="30" spans="1:14" s="8" customFormat="1" ht="73.5" customHeight="1" x14ac:dyDescent="0.25">
      <c r="A30" s="49">
        <v>23</v>
      </c>
      <c r="B30" s="57" t="str">
        <f>'МП Строительство'!B32</f>
        <v>Капитальный ремонт дома № 46 по ул. Центральная в с. Коткино Сельского поселения "Коткинский сельсовет" ЗР НАО</v>
      </c>
      <c r="C30" s="56"/>
      <c r="D30" s="54"/>
      <c r="E30" s="22" t="s">
        <v>199</v>
      </c>
      <c r="F30" s="53" t="s">
        <v>194</v>
      </c>
      <c r="G30" s="27" t="s">
        <v>37</v>
      </c>
      <c r="H30" s="11" t="s">
        <v>195</v>
      </c>
      <c r="I30" s="13">
        <v>5578320.5</v>
      </c>
      <c r="J30" s="25"/>
      <c r="K30" s="13">
        <f t="shared" ref="K30:K39" si="3">M30</f>
        <v>5578.3</v>
      </c>
      <c r="L30" s="25"/>
      <c r="M30" s="48">
        <f>'МП Строительство'!J32</f>
        <v>5578.3</v>
      </c>
      <c r="N30" s="26"/>
    </row>
    <row r="31" spans="1:14" s="8" customFormat="1" ht="63.75" customHeight="1" x14ac:dyDescent="0.25">
      <c r="A31" s="127">
        <v>24</v>
      </c>
      <c r="B31" s="57" t="str">
        <f>'МП Строительство'!B33</f>
        <v>Капитальный ремонт дома № 32 в с. Великовисочное Сельского поселения "Великовисочный сельсовет" ЗР НАО</v>
      </c>
      <c r="C31" s="56"/>
      <c r="D31" s="54"/>
      <c r="E31" s="22" t="s">
        <v>244</v>
      </c>
      <c r="F31" s="53" t="s">
        <v>245</v>
      </c>
      <c r="G31" s="27" t="s">
        <v>37</v>
      </c>
      <c r="H31" s="11" t="s">
        <v>246</v>
      </c>
      <c r="I31" s="13">
        <v>7399574.4000000004</v>
      </c>
      <c r="J31" s="25"/>
      <c r="K31" s="13">
        <f t="shared" si="3"/>
        <v>7399.6</v>
      </c>
      <c r="L31" s="25"/>
      <c r="M31" s="99">
        <f>'МП Строительство'!J33</f>
        <v>7399.6</v>
      </c>
      <c r="N31" s="26"/>
    </row>
    <row r="32" spans="1:14" s="8" customFormat="1" ht="63.75" customHeight="1" x14ac:dyDescent="0.25">
      <c r="A32" s="49">
        <v>25</v>
      </c>
      <c r="B32" s="57" t="str">
        <f>'МП Строительство'!B34</f>
        <v>Капитальный ремонт жилого дома № 126 по ул. Рыбацкая в п. Индига Сельского поселения «Тиманский сельсовет» ЗР НАО</v>
      </c>
      <c r="C32" s="56"/>
      <c r="D32" s="54"/>
      <c r="E32" s="129" t="s">
        <v>248</v>
      </c>
      <c r="F32" s="100" t="s">
        <v>247</v>
      </c>
      <c r="G32" s="43" t="s">
        <v>37</v>
      </c>
      <c r="H32" s="46" t="s">
        <v>249</v>
      </c>
      <c r="I32" s="98">
        <v>7620273.4000000004</v>
      </c>
      <c r="J32" s="130"/>
      <c r="K32" s="98">
        <f t="shared" si="3"/>
        <v>7620.3</v>
      </c>
      <c r="L32" s="130"/>
      <c r="M32" s="77">
        <f>'МП Строительство'!J34</f>
        <v>7620.3</v>
      </c>
      <c r="N32" s="26"/>
    </row>
    <row r="33" spans="1:14" s="8" customFormat="1" ht="91.5" customHeight="1" x14ac:dyDescent="0.25">
      <c r="A33" s="49">
        <v>26</v>
      </c>
      <c r="B33" s="52" t="str">
        <f>'МП Строительство'!B35</f>
        <v>Капитальный ремонт жилого дома № 12 по ул. Школьная в с. Шойна Сельского поселения «Шоинский сельсовет» ЗР НАО</v>
      </c>
      <c r="C33" s="7"/>
      <c r="D33" s="7"/>
      <c r="E33" s="53" t="s">
        <v>196</v>
      </c>
      <c r="F33" s="53" t="s">
        <v>197</v>
      </c>
      <c r="G33" s="27" t="s">
        <v>37</v>
      </c>
      <c r="H33" s="11" t="s">
        <v>198</v>
      </c>
      <c r="I33" s="13">
        <v>1226044.97</v>
      </c>
      <c r="J33" s="25"/>
      <c r="K33" s="13">
        <f t="shared" si="3"/>
        <v>1226.04</v>
      </c>
      <c r="L33" s="25"/>
      <c r="M33" s="13">
        <f>'МП Строительство'!J35</f>
        <v>1226.04</v>
      </c>
      <c r="N33" s="26"/>
    </row>
    <row r="34" spans="1:14" s="8" customFormat="1" ht="48.75" customHeight="1" x14ac:dyDescent="0.25">
      <c r="A34" s="158">
        <v>27</v>
      </c>
      <c r="B34" s="174" t="str">
        <f>'МП Строительство'!B36</f>
        <v>Капитальный ремонт жилого дома № 128 по ул. Рыбацкая в п. Индига Сельского поселения «Тиманский сельсовет» ЗР НАО</v>
      </c>
      <c r="C34" s="7"/>
      <c r="D34" s="7"/>
      <c r="E34" s="53" t="s">
        <v>251</v>
      </c>
      <c r="F34" s="53" t="s">
        <v>252</v>
      </c>
      <c r="G34" s="172" t="s">
        <v>37</v>
      </c>
      <c r="H34" s="11" t="s">
        <v>250</v>
      </c>
      <c r="I34" s="13">
        <v>7285875.5999999996</v>
      </c>
      <c r="J34" s="25"/>
      <c r="K34" s="154">
        <f t="shared" si="3"/>
        <v>7503.6</v>
      </c>
      <c r="L34" s="25"/>
      <c r="M34" s="154">
        <f>'МП Строительство'!J36</f>
        <v>7503.6</v>
      </c>
      <c r="N34" s="26"/>
    </row>
    <row r="35" spans="1:14" s="8" customFormat="1" ht="36" customHeight="1" x14ac:dyDescent="0.25">
      <c r="A35" s="191"/>
      <c r="B35" s="175"/>
      <c r="C35" s="54"/>
      <c r="D35" s="54"/>
      <c r="E35" s="53" t="s">
        <v>253</v>
      </c>
      <c r="F35" s="53" t="s">
        <v>240</v>
      </c>
      <c r="G35" s="180"/>
      <c r="H35" s="11" t="s">
        <v>249</v>
      </c>
      <c r="I35" s="13">
        <v>128194</v>
      </c>
      <c r="J35" s="25"/>
      <c r="K35" s="190"/>
      <c r="L35" s="25"/>
      <c r="M35" s="190"/>
      <c r="N35" s="26"/>
    </row>
    <row r="36" spans="1:14" s="8" customFormat="1" ht="33.75" customHeight="1" x14ac:dyDescent="0.25">
      <c r="A36" s="159"/>
      <c r="B36" s="176"/>
      <c r="C36" s="54"/>
      <c r="D36" s="54"/>
      <c r="E36" s="53" t="s">
        <v>253</v>
      </c>
      <c r="F36" s="53" t="s">
        <v>240</v>
      </c>
      <c r="G36" s="173"/>
      <c r="H36" s="11" t="s">
        <v>249</v>
      </c>
      <c r="I36" s="13">
        <v>152900</v>
      </c>
      <c r="J36" s="25"/>
      <c r="K36" s="155"/>
      <c r="L36" s="25"/>
      <c r="M36" s="155"/>
      <c r="N36" s="26"/>
    </row>
    <row r="37" spans="1:14" s="8" customFormat="1" ht="56.25" customHeight="1" x14ac:dyDescent="0.25">
      <c r="A37" s="158">
        <v>28</v>
      </c>
      <c r="B37" s="192" t="str">
        <f>'МП Строительство'!B37</f>
        <v>Капитальный ремонт жилого дома № 100 по ул. Сельская в п. Индига Сельского поселения «Тиманский сельсовет» ЗР НАО</v>
      </c>
      <c r="C37" s="54"/>
      <c r="D37" s="54"/>
      <c r="E37" s="53" t="s">
        <v>254</v>
      </c>
      <c r="F37" s="53" t="s">
        <v>247</v>
      </c>
      <c r="G37" s="172" t="s">
        <v>37</v>
      </c>
      <c r="H37" s="11" t="s">
        <v>249</v>
      </c>
      <c r="I37" s="13">
        <v>5877318.1299999999</v>
      </c>
      <c r="J37" s="25"/>
      <c r="K37" s="154">
        <f t="shared" si="3"/>
        <v>6156.9</v>
      </c>
      <c r="L37" s="25"/>
      <c r="M37" s="154">
        <f>'МП Строительство'!J37</f>
        <v>6156.9</v>
      </c>
      <c r="N37" s="26"/>
    </row>
    <row r="38" spans="1:14" s="8" customFormat="1" ht="44.25" customHeight="1" x14ac:dyDescent="0.25">
      <c r="A38" s="159"/>
      <c r="B38" s="174"/>
      <c r="C38" s="54"/>
      <c r="D38" s="54"/>
      <c r="E38" s="100" t="s">
        <v>255</v>
      </c>
      <c r="F38" s="100" t="s">
        <v>247</v>
      </c>
      <c r="G38" s="180"/>
      <c r="H38" s="46" t="s">
        <v>249</v>
      </c>
      <c r="I38" s="98">
        <v>279560</v>
      </c>
      <c r="J38" s="130"/>
      <c r="K38" s="190"/>
      <c r="L38" s="130"/>
      <c r="M38" s="190"/>
      <c r="N38" s="26"/>
    </row>
    <row r="39" spans="1:14" s="8" customFormat="1" ht="61.5" customHeight="1" x14ac:dyDescent="0.25">
      <c r="A39" s="158">
        <v>29</v>
      </c>
      <c r="B39" s="161" t="str">
        <f>'МП Строительство'!B38</f>
        <v>Капитальный ремонт жилого дома № 31 по ул. Морская в п. Индига Сельского поселения «Тиманский сельсовет» ЗР НАО</v>
      </c>
      <c r="C39" s="7"/>
      <c r="D39" s="7"/>
      <c r="E39" s="131" t="s">
        <v>256</v>
      </c>
      <c r="F39" s="131" t="s">
        <v>247</v>
      </c>
      <c r="G39" s="153" t="s">
        <v>37</v>
      </c>
      <c r="H39" s="11" t="s">
        <v>249</v>
      </c>
      <c r="I39" s="13">
        <v>4650537.6399999997</v>
      </c>
      <c r="J39" s="25"/>
      <c r="K39" s="160">
        <f t="shared" si="3"/>
        <v>4946</v>
      </c>
      <c r="L39" s="25"/>
      <c r="M39" s="160">
        <f>'МП Строительство'!H38</f>
        <v>4946</v>
      </c>
      <c r="N39" s="26"/>
    </row>
    <row r="40" spans="1:14" s="8" customFormat="1" ht="61.5" customHeight="1" x14ac:dyDescent="0.25">
      <c r="A40" s="159"/>
      <c r="B40" s="162"/>
      <c r="C40" s="7"/>
      <c r="D40" s="7"/>
      <c r="E40" s="131" t="s">
        <v>255</v>
      </c>
      <c r="F40" s="131" t="s">
        <v>247</v>
      </c>
      <c r="G40" s="153"/>
      <c r="H40" s="11" t="s">
        <v>249</v>
      </c>
      <c r="I40" s="13">
        <v>295443</v>
      </c>
      <c r="J40" s="25"/>
      <c r="K40" s="160"/>
      <c r="L40" s="25"/>
      <c r="M40" s="160"/>
      <c r="N40" s="26"/>
    </row>
    <row r="41" spans="1:14" s="8" customFormat="1" ht="70.5" customHeight="1" x14ac:dyDescent="0.25">
      <c r="A41" s="5">
        <v>30</v>
      </c>
      <c r="B41" s="51" t="str">
        <f>'МП Строительство'!B39</f>
        <v>Ремонт комнаты № 1 жилого дома № 10 в д. Белушье Сельского поселения «Пешский сельсовет» ЗР НАО</v>
      </c>
      <c r="C41" s="54"/>
      <c r="D41" s="54"/>
      <c r="E41" s="82" t="s">
        <v>151</v>
      </c>
      <c r="F41" s="83" t="s">
        <v>152</v>
      </c>
      <c r="G41" s="55" t="s">
        <v>37</v>
      </c>
      <c r="H41" s="84">
        <v>44706</v>
      </c>
      <c r="I41" s="60">
        <v>294100</v>
      </c>
      <c r="J41" s="59"/>
      <c r="K41" s="77">
        <f t="shared" ref="K41:K66" si="4">M41</f>
        <v>294.10000000000002</v>
      </c>
      <c r="L41" s="59"/>
      <c r="M41" s="77">
        <f>'МП Строительство'!J39</f>
        <v>294.10000000000002</v>
      </c>
      <c r="N41" s="26"/>
    </row>
    <row r="42" spans="1:14" s="8" customFormat="1" ht="70.5" customHeight="1" x14ac:dyDescent="0.25">
      <c r="A42" s="49">
        <v>31</v>
      </c>
      <c r="B42" s="52" t="s">
        <v>105</v>
      </c>
      <c r="C42" s="56"/>
      <c r="D42" s="54"/>
      <c r="E42" s="174" t="s">
        <v>257</v>
      </c>
      <c r="F42" s="177" t="s">
        <v>200</v>
      </c>
      <c r="G42" s="172" t="s">
        <v>37</v>
      </c>
      <c r="H42" s="181">
        <v>44895</v>
      </c>
      <c r="I42" s="184">
        <f>457887.54+279000</f>
        <v>736887.54</v>
      </c>
      <c r="J42" s="25"/>
      <c r="K42" s="13">
        <f t="shared" si="4"/>
        <v>279</v>
      </c>
      <c r="L42" s="25"/>
      <c r="M42" s="13">
        <f>'МП Строительство'!J40</f>
        <v>279</v>
      </c>
      <c r="N42" s="26"/>
    </row>
    <row r="43" spans="1:14" s="8" customFormat="1" ht="78.75" customHeight="1" x14ac:dyDescent="0.25">
      <c r="A43" s="49">
        <v>32</v>
      </c>
      <c r="B43" s="52" t="s">
        <v>106</v>
      </c>
      <c r="C43" s="56"/>
      <c r="D43" s="54"/>
      <c r="E43" s="175"/>
      <c r="F43" s="178"/>
      <c r="G43" s="180"/>
      <c r="H43" s="182"/>
      <c r="I43" s="185"/>
      <c r="J43" s="25"/>
      <c r="K43" s="13">
        <f t="shared" si="4"/>
        <v>297.3</v>
      </c>
      <c r="L43" s="25"/>
      <c r="M43" s="13">
        <f>'МП Строительство'!J41</f>
        <v>297.3</v>
      </c>
      <c r="N43" s="26"/>
    </row>
    <row r="44" spans="1:14" s="8" customFormat="1" ht="87" customHeight="1" x14ac:dyDescent="0.25">
      <c r="A44" s="49">
        <v>33</v>
      </c>
      <c r="B44" s="52" t="s">
        <v>107</v>
      </c>
      <c r="C44" s="56"/>
      <c r="D44" s="54"/>
      <c r="E44" s="176"/>
      <c r="F44" s="179"/>
      <c r="G44" s="173"/>
      <c r="H44" s="183"/>
      <c r="I44" s="186"/>
      <c r="J44" s="25"/>
      <c r="K44" s="13">
        <f t="shared" si="4"/>
        <v>160.6</v>
      </c>
      <c r="L44" s="25"/>
      <c r="M44" s="13">
        <f>'МП Строительство'!J42</f>
        <v>160.6</v>
      </c>
      <c r="N44" s="26"/>
    </row>
    <row r="45" spans="1:14" s="8" customFormat="1" ht="87" customHeight="1" x14ac:dyDescent="0.25">
      <c r="A45" s="49">
        <v>34</v>
      </c>
      <c r="B45" s="103" t="str">
        <f>'МП Строительство'!B43</f>
        <v>Капитальный ремонт системы отопления дома № 4 по ул. Озерная в д. Андег Сельского поселения «Андегский сельсовет» ЗР НАО</v>
      </c>
      <c r="C45" s="56"/>
      <c r="D45" s="54"/>
      <c r="E45" s="107" t="s">
        <v>258</v>
      </c>
      <c r="F45" s="109" t="s">
        <v>259</v>
      </c>
      <c r="G45" s="43" t="s">
        <v>37</v>
      </c>
      <c r="H45" s="111">
        <v>44926</v>
      </c>
      <c r="I45" s="113">
        <v>734244.42</v>
      </c>
      <c r="J45" s="25"/>
      <c r="K45" s="13">
        <f t="shared" si="4"/>
        <v>734.2</v>
      </c>
      <c r="L45" s="25"/>
      <c r="M45" s="13">
        <f>'МП Строительство'!J43</f>
        <v>734.2</v>
      </c>
      <c r="N45" s="26"/>
    </row>
    <row r="46" spans="1:14" s="8" customFormat="1" ht="70.5" customHeight="1" x14ac:dyDescent="0.25">
      <c r="A46" s="49">
        <v>34</v>
      </c>
      <c r="B46" s="52" t="s">
        <v>139</v>
      </c>
      <c r="C46" s="56"/>
      <c r="D46" s="54"/>
      <c r="E46" s="85" t="s">
        <v>201</v>
      </c>
      <c r="F46" s="86" t="s">
        <v>202</v>
      </c>
      <c r="G46" s="43" t="s">
        <v>37</v>
      </c>
      <c r="H46" s="87">
        <v>44788</v>
      </c>
      <c r="I46" s="62">
        <v>510200</v>
      </c>
      <c r="J46" s="25"/>
      <c r="K46" s="13">
        <f t="shared" si="4"/>
        <v>510.2</v>
      </c>
      <c r="L46" s="25"/>
      <c r="M46" s="13">
        <f>'МП Строительство'!J44</f>
        <v>510.2</v>
      </c>
      <c r="N46" s="26"/>
    </row>
    <row r="47" spans="1:14" s="8" customFormat="1" ht="70.5" customHeight="1" x14ac:dyDescent="0.25">
      <c r="A47" s="49">
        <v>35</v>
      </c>
      <c r="B47" s="132" t="s">
        <v>140</v>
      </c>
      <c r="C47" s="56"/>
      <c r="D47" s="54"/>
      <c r="E47" s="106" t="s">
        <v>203</v>
      </c>
      <c r="F47" s="108" t="s">
        <v>148</v>
      </c>
      <c r="G47" s="43" t="s">
        <v>37</v>
      </c>
      <c r="H47" s="110">
        <v>44790</v>
      </c>
      <c r="I47" s="112">
        <v>162700</v>
      </c>
      <c r="J47" s="130"/>
      <c r="K47" s="104">
        <f t="shared" si="4"/>
        <v>162.69999999999999</v>
      </c>
      <c r="L47" s="130"/>
      <c r="M47" s="13">
        <f>'МП Строительство'!J45</f>
        <v>162.69999999999999</v>
      </c>
      <c r="N47" s="26"/>
    </row>
    <row r="48" spans="1:14" s="8" customFormat="1" ht="70.5" customHeight="1" x14ac:dyDescent="0.25">
      <c r="A48" s="49">
        <v>36</v>
      </c>
      <c r="B48" s="12" t="str">
        <f>'МП Строительство'!B46</f>
        <v>Капитальный ремонт жилого дома № 9А по ул. Южная в п. Усть-Кара Сельского поселения «Карский сельсовет» ЗР НАО</v>
      </c>
      <c r="C48" s="7"/>
      <c r="D48" s="7"/>
      <c r="E48" s="131" t="s">
        <v>260</v>
      </c>
      <c r="F48" s="72" t="s">
        <v>261</v>
      </c>
      <c r="G48" s="43" t="s">
        <v>37</v>
      </c>
      <c r="H48" s="80">
        <v>44925</v>
      </c>
      <c r="I48" s="44">
        <v>2338152</v>
      </c>
      <c r="J48" s="25"/>
      <c r="K48" s="13">
        <f>M48</f>
        <v>2338.1999999999998</v>
      </c>
      <c r="L48" s="25"/>
      <c r="M48" s="13">
        <f>'МП Строительство'!J46</f>
        <v>2338.1999999999998</v>
      </c>
      <c r="N48" s="26"/>
    </row>
    <row r="49" spans="1:14" s="8" customFormat="1" ht="70.5" customHeight="1" x14ac:dyDescent="0.25">
      <c r="A49" s="49">
        <v>37</v>
      </c>
      <c r="B49" s="12" t="str">
        <f>'МП Строительство'!B47</f>
        <v>Капитальный ремонт общедомовых сетей водоотведения жилого дома № 5 по ул. Центральная в п. Амдерма Сельского поселения «Поселок Амдерма» ЗР НАО</v>
      </c>
      <c r="C49" s="56"/>
      <c r="D49" s="54"/>
      <c r="E49" s="107" t="s">
        <v>262</v>
      </c>
      <c r="F49" s="109" t="s">
        <v>263</v>
      </c>
      <c r="G49" s="27" t="s">
        <v>37</v>
      </c>
      <c r="H49" s="111">
        <v>44895</v>
      </c>
      <c r="I49" s="113">
        <v>594831.6</v>
      </c>
      <c r="J49" s="133"/>
      <c r="K49" s="13">
        <f>M49</f>
        <v>594.79999999999995</v>
      </c>
      <c r="L49" s="25"/>
      <c r="M49" s="13">
        <f>'МП Строительство'!J47</f>
        <v>594.79999999999995</v>
      </c>
      <c r="N49" s="26"/>
    </row>
    <row r="50" spans="1:14" s="8" customFormat="1" ht="88.5" customHeight="1" x14ac:dyDescent="0.25">
      <c r="A50" s="49">
        <v>38</v>
      </c>
      <c r="B50" s="12" t="str">
        <f>'МП Строительство'!B49</f>
        <v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v>
      </c>
      <c r="C50" s="12" t="str">
        <f>'МП Строительство'!C49</f>
        <v>Администрация Заполярного района</v>
      </c>
      <c r="D50" s="12" t="str">
        <f>'МП Строительство'!D49</f>
        <v>Администрация поселения</v>
      </c>
      <c r="E50" s="107" t="s">
        <v>264</v>
      </c>
      <c r="F50" s="109" t="s">
        <v>265</v>
      </c>
      <c r="G50" s="27" t="s">
        <v>37</v>
      </c>
      <c r="H50" s="111">
        <v>44928</v>
      </c>
      <c r="I50" s="113">
        <v>492300</v>
      </c>
      <c r="J50" s="133"/>
      <c r="K50" s="13">
        <f>M50</f>
        <v>492.3</v>
      </c>
      <c r="L50" s="133"/>
      <c r="M50" s="13">
        <f>'МП Строительство'!J49</f>
        <v>492.3</v>
      </c>
      <c r="N50" s="26"/>
    </row>
    <row r="51" spans="1:14" s="8" customFormat="1" ht="36" customHeight="1" x14ac:dyDescent="0.25">
      <c r="A51" s="158">
        <v>39</v>
      </c>
      <c r="B51" s="156" t="str">
        <f>'МП Строительство'!B50</f>
        <v>Ремонт системы отопления квартиры № 2 жилого дома № 1А по ул. Антоновка в п. Бугрино Сельского поселения «Колгуевский сельсовет» ЗР НАО</v>
      </c>
      <c r="C51" s="56"/>
      <c r="D51" s="54"/>
      <c r="E51" s="107" t="s">
        <v>266</v>
      </c>
      <c r="F51" s="109" t="s">
        <v>267</v>
      </c>
      <c r="G51" s="153" t="s">
        <v>37</v>
      </c>
      <c r="H51" s="134">
        <v>2022</v>
      </c>
      <c r="I51" s="113">
        <v>97125</v>
      </c>
      <c r="J51" s="133"/>
      <c r="K51" s="154">
        <f>M51</f>
        <v>127.4</v>
      </c>
      <c r="L51" s="133"/>
      <c r="M51" s="154">
        <f>'МП Строительство'!J50</f>
        <v>127.4</v>
      </c>
      <c r="N51" s="26"/>
    </row>
    <row r="52" spans="1:14" s="8" customFormat="1" ht="40.5" customHeight="1" x14ac:dyDescent="0.25">
      <c r="A52" s="159"/>
      <c r="B52" s="157"/>
      <c r="C52" s="56"/>
      <c r="D52" s="54"/>
      <c r="E52" s="107" t="s">
        <v>268</v>
      </c>
      <c r="F52" s="109" t="s">
        <v>269</v>
      </c>
      <c r="G52" s="153"/>
      <c r="H52" s="111">
        <v>44916</v>
      </c>
      <c r="I52" s="113">
        <v>30249.8</v>
      </c>
      <c r="J52" s="133"/>
      <c r="K52" s="155"/>
      <c r="L52" s="133"/>
      <c r="M52" s="155"/>
      <c r="N52" s="26"/>
    </row>
    <row r="53" spans="1:14" s="8" customFormat="1" ht="85.5" customHeight="1" x14ac:dyDescent="0.25">
      <c r="A53" s="135">
        <v>40</v>
      </c>
      <c r="B53" s="12" t="str">
        <f>'МП Строительство'!B51</f>
        <v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v>
      </c>
      <c r="C53" s="56"/>
      <c r="D53" s="54"/>
      <c r="E53" s="107" t="s">
        <v>270</v>
      </c>
      <c r="F53" s="109" t="s">
        <v>271</v>
      </c>
      <c r="G53" s="27" t="s">
        <v>37</v>
      </c>
      <c r="H53" s="134">
        <v>2022</v>
      </c>
      <c r="I53" s="113">
        <v>121905.74</v>
      </c>
      <c r="J53" s="133"/>
      <c r="K53" s="13">
        <f t="shared" ref="K53:K62" si="5">M53</f>
        <v>121.9</v>
      </c>
      <c r="L53" s="133"/>
      <c r="M53" s="105">
        <f>'МП Строительство'!H51</f>
        <v>121.9</v>
      </c>
      <c r="N53" s="26"/>
    </row>
    <row r="54" spans="1:14" s="8" customFormat="1" ht="85.5" customHeight="1" x14ac:dyDescent="0.25">
      <c r="A54" s="135">
        <v>41</v>
      </c>
      <c r="B54" s="12" t="str">
        <f>'МП Строительство'!B52</f>
        <v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v>
      </c>
      <c r="C54" s="56"/>
      <c r="D54" s="54"/>
      <c r="E54" s="107" t="s">
        <v>272</v>
      </c>
      <c r="F54" s="109" t="s">
        <v>271</v>
      </c>
      <c r="G54" s="27" t="s">
        <v>37</v>
      </c>
      <c r="H54" s="134">
        <v>2022</v>
      </c>
      <c r="I54" s="113">
        <v>113727.17</v>
      </c>
      <c r="J54" s="133"/>
      <c r="K54" s="13">
        <f t="shared" si="5"/>
        <v>113.7</v>
      </c>
      <c r="L54" s="133"/>
      <c r="M54" s="105">
        <f>'МП Строительство'!H52</f>
        <v>113.7</v>
      </c>
      <c r="N54" s="26"/>
    </row>
    <row r="55" spans="1:14" s="8" customFormat="1" ht="85.5" customHeight="1" x14ac:dyDescent="0.25">
      <c r="A55" s="135">
        <v>42</v>
      </c>
      <c r="B55" s="12" t="str">
        <f>'МП Строительство'!B53</f>
        <v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v>
      </c>
      <c r="C55" s="56"/>
      <c r="D55" s="54"/>
      <c r="E55" s="107" t="s">
        <v>273</v>
      </c>
      <c r="F55" s="109" t="s">
        <v>271</v>
      </c>
      <c r="G55" s="27" t="s">
        <v>37</v>
      </c>
      <c r="H55" s="134">
        <v>2022</v>
      </c>
      <c r="I55" s="113">
        <v>100619.69</v>
      </c>
      <c r="J55" s="133"/>
      <c r="K55" s="13">
        <f t="shared" si="5"/>
        <v>100.6</v>
      </c>
      <c r="L55" s="133"/>
      <c r="M55" s="105">
        <f>'МП Строительство'!H53</f>
        <v>100.6</v>
      </c>
      <c r="N55" s="26"/>
    </row>
    <row r="56" spans="1:14" s="8" customFormat="1" ht="85.5" customHeight="1" x14ac:dyDescent="0.25">
      <c r="A56" s="135">
        <v>43</v>
      </c>
      <c r="B56" s="12" t="str">
        <f>'МП Строительство'!B54</f>
        <v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v>
      </c>
      <c r="C56" s="56"/>
      <c r="D56" s="54"/>
      <c r="E56" s="107" t="s">
        <v>274</v>
      </c>
      <c r="F56" s="109" t="s">
        <v>271</v>
      </c>
      <c r="G56" s="27" t="s">
        <v>37</v>
      </c>
      <c r="H56" s="134">
        <v>2022</v>
      </c>
      <c r="I56" s="113">
        <v>123739.28</v>
      </c>
      <c r="J56" s="133"/>
      <c r="K56" s="13">
        <f t="shared" si="5"/>
        <v>123.7</v>
      </c>
      <c r="L56" s="133"/>
      <c r="M56" s="105">
        <f>'МП Строительство'!H54</f>
        <v>123.7</v>
      </c>
      <c r="N56" s="26"/>
    </row>
    <row r="57" spans="1:14" s="8" customFormat="1" ht="69" customHeight="1" x14ac:dyDescent="0.25">
      <c r="A57" s="135">
        <v>44</v>
      </c>
      <c r="B57" s="12" t="str">
        <f>'МП Строительство'!B55</f>
        <v>Ремонт системы отопления дома № 11А/1 по ул. Оленная в п. Бугрино Сельского поселения "Колгуевский сельсовет" ЗР НАО</v>
      </c>
      <c r="C57" s="56"/>
      <c r="D57" s="54"/>
      <c r="E57" s="107" t="s">
        <v>275</v>
      </c>
      <c r="F57" s="109" t="s">
        <v>263</v>
      </c>
      <c r="G57" s="27" t="s">
        <v>37</v>
      </c>
      <c r="H57" s="111">
        <v>44926</v>
      </c>
      <c r="I57" s="136">
        <v>169959.45</v>
      </c>
      <c r="J57" s="133"/>
      <c r="K57" s="13">
        <f t="shared" si="5"/>
        <v>170</v>
      </c>
      <c r="L57" s="133"/>
      <c r="M57" s="105">
        <f>'МП Строительство'!H55</f>
        <v>170</v>
      </c>
      <c r="N57" s="26"/>
    </row>
    <row r="58" spans="1:14" s="8" customFormat="1" ht="75.75" customHeight="1" x14ac:dyDescent="0.25">
      <c r="A58" s="135">
        <v>45</v>
      </c>
      <c r="B58" s="12" t="str">
        <f>'МП Строительство'!B56</f>
        <v>Ремонт системы отопления дома № 11А/2 по ул. Оленная в п. Бугрино Сельского поселения "Колгуевский сельсовет" ЗР НАО</v>
      </c>
      <c r="C58" s="56"/>
      <c r="D58" s="54"/>
      <c r="E58" s="107" t="s">
        <v>276</v>
      </c>
      <c r="F58" s="109" t="s">
        <v>263</v>
      </c>
      <c r="G58" s="27" t="s">
        <v>37</v>
      </c>
      <c r="H58" s="111">
        <v>44926</v>
      </c>
      <c r="I58" s="136">
        <v>169959.45</v>
      </c>
      <c r="J58" s="133"/>
      <c r="K58" s="13">
        <f t="shared" si="5"/>
        <v>170</v>
      </c>
      <c r="L58" s="133"/>
      <c r="M58" s="105">
        <f>'МП Строительство'!H56</f>
        <v>170</v>
      </c>
      <c r="N58" s="26"/>
    </row>
    <row r="59" spans="1:14" s="8" customFormat="1" ht="75.75" customHeight="1" x14ac:dyDescent="0.25">
      <c r="A59" s="135">
        <v>46</v>
      </c>
      <c r="B59" s="12" t="str">
        <f>'МП Строительство'!B57</f>
        <v>Утепление чердачного перекрытия в жилом доме № 6А по пер. Лесной в с. Коткино Сельского поселения "Коткинский сельсовет" ЗР НАО</v>
      </c>
      <c r="C59" s="56"/>
      <c r="D59" s="54"/>
      <c r="E59" s="107" t="s">
        <v>277</v>
      </c>
      <c r="F59" s="109" t="s">
        <v>148</v>
      </c>
      <c r="G59" s="27" t="s">
        <v>37</v>
      </c>
      <c r="H59" s="111">
        <v>44915</v>
      </c>
      <c r="I59" s="136">
        <v>514683.6</v>
      </c>
      <c r="J59" s="133"/>
      <c r="K59" s="13">
        <f t="shared" si="5"/>
        <v>514.70000000000005</v>
      </c>
      <c r="L59" s="133"/>
      <c r="M59" s="105">
        <f>'МП Строительство'!H57</f>
        <v>514.70000000000005</v>
      </c>
      <c r="N59" s="26"/>
    </row>
    <row r="60" spans="1:14" s="8" customFormat="1" ht="75.75" customHeight="1" x14ac:dyDescent="0.25">
      <c r="A60" s="135">
        <v>47</v>
      </c>
      <c r="B60" s="12" t="str">
        <f>'МП Строительство'!B58</f>
        <v>Ремонт жилого дома № 31 по ул. Калинина в с. Нижняя Пеша Сельского поселения «Пешский сельсовет» ЗР НАО</v>
      </c>
      <c r="C60" s="56"/>
      <c r="D60" s="54"/>
      <c r="E60" s="107" t="s">
        <v>278</v>
      </c>
      <c r="F60" s="109" t="s">
        <v>152</v>
      </c>
      <c r="G60" s="27" t="s">
        <v>37</v>
      </c>
      <c r="H60" s="111">
        <v>44921</v>
      </c>
      <c r="I60" s="136">
        <v>492000</v>
      </c>
      <c r="J60" s="133"/>
      <c r="K60" s="13">
        <f t="shared" si="5"/>
        <v>492</v>
      </c>
      <c r="L60" s="133"/>
      <c r="M60" s="105">
        <f>'МП Строительство'!H58</f>
        <v>492</v>
      </c>
      <c r="N60" s="26"/>
    </row>
    <row r="61" spans="1:14" s="8" customFormat="1" ht="78.75" x14ac:dyDescent="0.25">
      <c r="A61" s="5">
        <v>48</v>
      </c>
      <c r="B61" s="31" t="str">
        <f>'МП Строительство'!B60</f>
        <v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v>
      </c>
      <c r="C61" s="7"/>
      <c r="D61" s="7"/>
      <c r="E61" s="72" t="s">
        <v>206</v>
      </c>
      <c r="F61" s="72" t="s">
        <v>205</v>
      </c>
      <c r="G61" s="27" t="s">
        <v>1</v>
      </c>
      <c r="H61" s="67">
        <v>2022</v>
      </c>
      <c r="I61" s="78">
        <v>40000</v>
      </c>
      <c r="J61" s="25"/>
      <c r="K61" s="13">
        <f t="shared" si="5"/>
        <v>40</v>
      </c>
      <c r="L61" s="25"/>
      <c r="M61" s="13">
        <f>'МП Строительство'!H60</f>
        <v>40</v>
      </c>
      <c r="N61" s="26"/>
    </row>
    <row r="62" spans="1:14" s="8" customFormat="1" ht="63" x14ac:dyDescent="0.25">
      <c r="A62" s="49">
        <v>49</v>
      </c>
      <c r="B62" s="31" t="str">
        <f>'МП Строительство'!B61</f>
        <v>Отсыпка земельного участка под строительство жилого дома в п. Амдерма Сельского поселения «Поселок Амдерма» ЗР НАО</v>
      </c>
      <c r="C62" s="56"/>
      <c r="D62" s="54"/>
      <c r="E62" s="109" t="s">
        <v>279</v>
      </c>
      <c r="F62" s="109" t="s">
        <v>280</v>
      </c>
      <c r="G62" s="27" t="s">
        <v>1</v>
      </c>
      <c r="H62" s="137" t="s">
        <v>281</v>
      </c>
      <c r="I62" s="138">
        <v>4501245.6900000004</v>
      </c>
      <c r="J62" s="133"/>
      <c r="K62" s="13">
        <f t="shared" si="5"/>
        <v>4501.2</v>
      </c>
      <c r="L62" s="25"/>
      <c r="M62" s="13">
        <f>'МП Строительство'!H61</f>
        <v>4501.2</v>
      </c>
      <c r="N62" s="26"/>
    </row>
    <row r="63" spans="1:14" s="8" customFormat="1" ht="70.5" customHeight="1" x14ac:dyDescent="0.25">
      <c r="A63" s="49">
        <v>50</v>
      </c>
      <c r="B63" s="61" t="s">
        <v>118</v>
      </c>
      <c r="C63" s="56"/>
      <c r="D63" s="54"/>
      <c r="E63" s="85" t="s">
        <v>204</v>
      </c>
      <c r="F63" s="86" t="s">
        <v>152</v>
      </c>
      <c r="G63" s="55" t="s">
        <v>37</v>
      </c>
      <c r="H63" s="87">
        <v>44778</v>
      </c>
      <c r="I63" s="62">
        <v>275700</v>
      </c>
      <c r="J63" s="133"/>
      <c r="K63" s="105">
        <f t="shared" si="4"/>
        <v>275.7</v>
      </c>
      <c r="L63" s="133"/>
      <c r="M63" s="13">
        <f>'МП Строительство'!H63</f>
        <v>275.7</v>
      </c>
      <c r="N63" s="26"/>
    </row>
    <row r="64" spans="1:14" s="8" customFormat="1" ht="70.5" customHeight="1" x14ac:dyDescent="0.25">
      <c r="A64" s="5">
        <v>51</v>
      </c>
      <c r="B64" s="58" t="s">
        <v>119</v>
      </c>
      <c r="C64" s="7"/>
      <c r="D64" s="7"/>
      <c r="E64" s="88" t="s">
        <v>151</v>
      </c>
      <c r="F64" s="72" t="s">
        <v>155</v>
      </c>
      <c r="G64" s="43" t="s">
        <v>37</v>
      </c>
      <c r="H64" s="80">
        <v>44773</v>
      </c>
      <c r="I64" s="44">
        <v>128200</v>
      </c>
      <c r="J64" s="25"/>
      <c r="K64" s="13">
        <f t="shared" si="4"/>
        <v>128.19999999999999</v>
      </c>
      <c r="L64" s="25"/>
      <c r="M64" s="13">
        <f>'МП Строительство'!H64</f>
        <v>128.19999999999999</v>
      </c>
      <c r="N64" s="26"/>
    </row>
    <row r="65" spans="1:14" s="8" customFormat="1" ht="70.5" customHeight="1" x14ac:dyDescent="0.25">
      <c r="A65" s="5">
        <v>52</v>
      </c>
      <c r="B65" s="31" t="s">
        <v>120</v>
      </c>
      <c r="C65" s="7"/>
      <c r="D65" s="7"/>
      <c r="E65" s="72" t="s">
        <v>153</v>
      </c>
      <c r="F65" s="72" t="s">
        <v>154</v>
      </c>
      <c r="G65" s="43" t="s">
        <v>37</v>
      </c>
      <c r="H65" s="80">
        <v>44804</v>
      </c>
      <c r="I65" s="78">
        <f>1340.6</f>
        <v>1340.6</v>
      </c>
      <c r="J65" s="25"/>
      <c r="K65" s="13">
        <f t="shared" si="4"/>
        <v>1340.6</v>
      </c>
      <c r="L65" s="25"/>
      <c r="M65" s="13">
        <f>'МП Строительство'!H65</f>
        <v>1340.6</v>
      </c>
      <c r="N65" s="26"/>
    </row>
    <row r="66" spans="1:14" s="8" customFormat="1" ht="70.5" customHeight="1" x14ac:dyDescent="0.25">
      <c r="A66" s="5">
        <v>53</v>
      </c>
      <c r="B66" s="31" t="s">
        <v>121</v>
      </c>
      <c r="C66" s="7"/>
      <c r="D66" s="7"/>
      <c r="E66" s="72" t="s">
        <v>153</v>
      </c>
      <c r="F66" s="72" t="s">
        <v>154</v>
      </c>
      <c r="G66" s="43" t="s">
        <v>37</v>
      </c>
      <c r="H66" s="80">
        <v>44804</v>
      </c>
      <c r="I66" s="78">
        <f>1513036.8</f>
        <v>1513036.8</v>
      </c>
      <c r="J66" s="25"/>
      <c r="K66" s="13">
        <f t="shared" si="4"/>
        <v>1513</v>
      </c>
      <c r="L66" s="25"/>
      <c r="M66" s="13">
        <f>'МП Строительство'!H66</f>
        <v>1513</v>
      </c>
      <c r="N66" s="26"/>
    </row>
    <row r="67" spans="1:14" s="8" customFormat="1" ht="78.75" x14ac:dyDescent="0.25">
      <c r="A67" s="5">
        <v>54</v>
      </c>
      <c r="B67" s="31" t="str">
        <f>'МП Строительство'!B68</f>
        <v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v>
      </c>
      <c r="C67" s="7"/>
      <c r="D67" s="7"/>
      <c r="E67" s="72" t="s">
        <v>207</v>
      </c>
      <c r="F67" s="72" t="s">
        <v>208</v>
      </c>
      <c r="G67" s="27" t="s">
        <v>1</v>
      </c>
      <c r="H67" s="67">
        <v>2022</v>
      </c>
      <c r="I67" s="78">
        <v>20000</v>
      </c>
      <c r="J67" s="25"/>
      <c r="K67" s="13">
        <f>M67</f>
        <v>20</v>
      </c>
      <c r="L67" s="25"/>
      <c r="M67" s="13">
        <f>'МП Строительство'!H68</f>
        <v>20</v>
      </c>
      <c r="N67" s="26"/>
    </row>
    <row r="68" spans="1:14" s="8" customFormat="1" ht="63" x14ac:dyDescent="0.25">
      <c r="A68" s="5">
        <v>55</v>
      </c>
      <c r="B68" s="31" t="str">
        <f>'МП Строительство'!B70</f>
        <v>Замена приборов учета холодного водоснабжения в муниципальном жилищном фонде Сельского поселения «Поселок Амдерма» ЗР НАО</v>
      </c>
      <c r="C68" s="14"/>
      <c r="D68" s="14"/>
      <c r="E68" s="72" t="s">
        <v>289</v>
      </c>
      <c r="F68" s="72" t="s">
        <v>263</v>
      </c>
      <c r="G68" s="43" t="s">
        <v>37</v>
      </c>
      <c r="H68" s="67" t="s">
        <v>198</v>
      </c>
      <c r="I68" s="78">
        <v>417929.4</v>
      </c>
      <c r="J68" s="25"/>
      <c r="K68" s="13">
        <f t="shared" ref="K68:K73" si="6">M68</f>
        <v>0</v>
      </c>
      <c r="L68" s="25"/>
      <c r="M68" s="13">
        <f>'МП Строительство'!H70</f>
        <v>0</v>
      </c>
      <c r="N68" s="26"/>
    </row>
    <row r="69" spans="1:14" s="8" customFormat="1" ht="63" x14ac:dyDescent="0.25">
      <c r="A69" s="5">
        <v>56</v>
      </c>
      <c r="B69" s="31" t="str">
        <f>'МП Строительство'!B71</f>
        <v>Замена приборов учета горячего водоснабжения в муниципальном жилищном фонде Сельского поселения «Поселок Амдерма» ЗР НАО</v>
      </c>
      <c r="C69" s="14"/>
      <c r="D69" s="14"/>
      <c r="E69" s="72" t="s">
        <v>290</v>
      </c>
      <c r="F69" s="72" t="s">
        <v>263</v>
      </c>
      <c r="G69" s="43" t="s">
        <v>37</v>
      </c>
      <c r="H69" s="67" t="s">
        <v>198</v>
      </c>
      <c r="I69" s="78">
        <v>417929.4</v>
      </c>
      <c r="J69" s="25"/>
      <c r="K69" s="13">
        <f t="shared" si="6"/>
        <v>0</v>
      </c>
      <c r="L69" s="25"/>
      <c r="M69" s="13">
        <f>'МП Строительство'!H71</f>
        <v>0</v>
      </c>
      <c r="N69" s="26"/>
    </row>
    <row r="70" spans="1:14" s="8" customFormat="1" ht="78.75" x14ac:dyDescent="0.25">
      <c r="A70" s="5">
        <v>57</v>
      </c>
      <c r="B70" s="31" t="str">
        <f>'МП Строительство'!B72</f>
        <v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v>
      </c>
      <c r="C70" s="14"/>
      <c r="D70" s="14"/>
      <c r="E70" s="72" t="s">
        <v>282</v>
      </c>
      <c r="F70" s="109" t="s">
        <v>263</v>
      </c>
      <c r="G70" s="43" t="s">
        <v>37</v>
      </c>
      <c r="H70" s="67" t="s">
        <v>193</v>
      </c>
      <c r="I70" s="78">
        <v>96951.46</v>
      </c>
      <c r="J70" s="25"/>
      <c r="K70" s="13">
        <f t="shared" si="6"/>
        <v>96.9</v>
      </c>
      <c r="L70" s="25"/>
      <c r="M70" s="13">
        <f>'МП Строительство'!H72</f>
        <v>96.9</v>
      </c>
      <c r="N70" s="26"/>
    </row>
    <row r="71" spans="1:14" s="8" customFormat="1" ht="94.5" x14ac:dyDescent="0.25">
      <c r="A71" s="5">
        <v>58</v>
      </c>
      <c r="B71" s="31" t="str">
        <f>'МП Строительство'!B73</f>
        <v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v>
      </c>
      <c r="C71" s="14"/>
      <c r="D71" s="14"/>
      <c r="E71" s="72" t="s">
        <v>283</v>
      </c>
      <c r="F71" s="109" t="s">
        <v>263</v>
      </c>
      <c r="G71" s="43" t="s">
        <v>37</v>
      </c>
      <c r="H71" s="67" t="s">
        <v>284</v>
      </c>
      <c r="I71" s="78">
        <v>54775.82</v>
      </c>
      <c r="J71" s="25"/>
      <c r="K71" s="13">
        <f t="shared" si="6"/>
        <v>54.8</v>
      </c>
      <c r="L71" s="25"/>
      <c r="M71" s="13">
        <f>'МП Строительство'!H73</f>
        <v>54.8</v>
      </c>
      <c r="N71" s="26"/>
    </row>
    <row r="72" spans="1:14" s="8" customFormat="1" ht="78.75" x14ac:dyDescent="0.25">
      <c r="A72" s="5">
        <v>59</v>
      </c>
      <c r="B72" s="31" t="str">
        <f>'МП Строительство'!B74</f>
        <v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v>
      </c>
      <c r="C72" s="14"/>
      <c r="D72" s="14"/>
      <c r="E72" s="72" t="s">
        <v>285</v>
      </c>
      <c r="F72" s="109" t="s">
        <v>263</v>
      </c>
      <c r="G72" s="43" t="s">
        <v>37</v>
      </c>
      <c r="H72" s="67" t="s">
        <v>286</v>
      </c>
      <c r="I72" s="78">
        <v>34332.35</v>
      </c>
      <c r="J72" s="25"/>
      <c r="K72" s="13">
        <f t="shared" si="6"/>
        <v>32.4</v>
      </c>
      <c r="L72" s="25"/>
      <c r="M72" s="13">
        <f>'МП Строительство'!H74</f>
        <v>32.4</v>
      </c>
      <c r="N72" s="26"/>
    </row>
    <row r="73" spans="1:14" s="8" customFormat="1" ht="94.5" x14ac:dyDescent="0.25">
      <c r="A73" s="5">
        <v>60</v>
      </c>
      <c r="B73" s="31" t="str">
        <f>'МП Строительство'!B75</f>
        <v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v>
      </c>
      <c r="C73" s="14"/>
      <c r="D73" s="14"/>
      <c r="E73" s="72" t="s">
        <v>287</v>
      </c>
      <c r="F73" s="109" t="s">
        <v>263</v>
      </c>
      <c r="G73" s="43" t="s">
        <v>37</v>
      </c>
      <c r="H73" s="67" t="s">
        <v>286</v>
      </c>
      <c r="I73" s="78">
        <v>132695.78</v>
      </c>
      <c r="J73" s="25"/>
      <c r="K73" s="13">
        <f t="shared" si="6"/>
        <v>132.69999999999999</v>
      </c>
      <c r="L73" s="25"/>
      <c r="M73" s="13">
        <f>'МП Строительство'!H75</f>
        <v>132.69999999999999</v>
      </c>
      <c r="N73" s="26"/>
    </row>
    <row r="74" spans="1:14" ht="15" customHeight="1" x14ac:dyDescent="0.25">
      <c r="A74" s="163" t="s">
        <v>24</v>
      </c>
      <c r="B74" s="164"/>
      <c r="C74" s="164"/>
      <c r="D74" s="164"/>
      <c r="E74" s="164"/>
      <c r="F74" s="164"/>
      <c r="G74" s="164"/>
      <c r="H74" s="164"/>
      <c r="I74" s="165"/>
      <c r="J74" s="4">
        <f>SUM(J7:J73)</f>
        <v>0</v>
      </c>
      <c r="K74" s="4">
        <f>SUM(K7:K73)</f>
        <v>161241.34000000005</v>
      </c>
      <c r="L74" s="4">
        <f>SUM(L7:L73)</f>
        <v>0</v>
      </c>
      <c r="M74" s="4">
        <f>SUM(M7:M73)</f>
        <v>111928.23999999999</v>
      </c>
    </row>
    <row r="77" spans="1:14" x14ac:dyDescent="0.25">
      <c r="M77" s="24"/>
    </row>
  </sheetData>
  <mergeCells count="49">
    <mergeCell ref="B34:B36"/>
    <mergeCell ref="A34:A36"/>
    <mergeCell ref="A37:A38"/>
    <mergeCell ref="B37:B38"/>
    <mergeCell ref="M37:M38"/>
    <mergeCell ref="K37:K38"/>
    <mergeCell ref="G37:G38"/>
    <mergeCell ref="H42:H44"/>
    <mergeCell ref="I42:I44"/>
    <mergeCell ref="A19:A20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M34:M36"/>
    <mergeCell ref="K34:K36"/>
    <mergeCell ref="G34:G36"/>
    <mergeCell ref="A74:I74"/>
    <mergeCell ref="J3:J5"/>
    <mergeCell ref="K3:M3"/>
    <mergeCell ref="C4:C5"/>
    <mergeCell ref="D4:D5"/>
    <mergeCell ref="K4:K5"/>
    <mergeCell ref="L4:L5"/>
    <mergeCell ref="M4:M5"/>
    <mergeCell ref="B19:B20"/>
    <mergeCell ref="G19:G20"/>
    <mergeCell ref="F19:F20"/>
    <mergeCell ref="M19:M20"/>
    <mergeCell ref="K19:K20"/>
    <mergeCell ref="E42:E44"/>
    <mergeCell ref="F42:F44"/>
    <mergeCell ref="G42:G44"/>
    <mergeCell ref="G39:G40"/>
    <mergeCell ref="M39:M40"/>
    <mergeCell ref="K39:K40"/>
    <mergeCell ref="B39:B40"/>
    <mergeCell ref="A39:A40"/>
    <mergeCell ref="G51:G52"/>
    <mergeCell ref="M51:M52"/>
    <mergeCell ref="K51:K52"/>
    <mergeCell ref="B51:B52"/>
    <mergeCell ref="A51:A52"/>
  </mergeCells>
  <pageMargins left="0.15748031496062992" right="0.15748031496062992" top="0.23622047244094491" bottom="0.31496062992125984" header="0.94488188976377963" footer="0.31496062992125984"/>
  <pageSetup paperSize="9" scale="1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87" t="s">
        <v>26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</row>
    <row r="2" spans="1:13" ht="24" customHeight="1" x14ac:dyDescent="0.25">
      <c r="A2" s="187" t="s">
        <v>34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</row>
    <row r="3" spans="1:13" ht="24" customHeight="1" x14ac:dyDescent="0.25">
      <c r="A3" s="169" t="s">
        <v>10</v>
      </c>
      <c r="B3" s="169" t="s">
        <v>11</v>
      </c>
      <c r="C3" s="188" t="s">
        <v>12</v>
      </c>
      <c r="D3" s="189"/>
      <c r="E3" s="169" t="s">
        <v>13</v>
      </c>
      <c r="F3" s="169" t="s">
        <v>14</v>
      </c>
      <c r="G3" s="169" t="s">
        <v>15</v>
      </c>
      <c r="H3" s="169" t="s">
        <v>16</v>
      </c>
      <c r="I3" s="166" t="s">
        <v>25</v>
      </c>
      <c r="J3" s="166" t="s">
        <v>17</v>
      </c>
      <c r="K3" s="169" t="s">
        <v>18</v>
      </c>
      <c r="L3" s="169"/>
      <c r="M3" s="169"/>
    </row>
    <row r="4" spans="1:13" ht="15" customHeight="1" x14ac:dyDescent="0.25">
      <c r="A4" s="169"/>
      <c r="B4" s="169"/>
      <c r="C4" s="166" t="s">
        <v>19</v>
      </c>
      <c r="D4" s="166" t="s">
        <v>20</v>
      </c>
      <c r="E4" s="169"/>
      <c r="F4" s="169"/>
      <c r="G4" s="169"/>
      <c r="H4" s="169"/>
      <c r="I4" s="167"/>
      <c r="J4" s="167"/>
      <c r="K4" s="169" t="s">
        <v>21</v>
      </c>
      <c r="L4" s="166" t="s">
        <v>22</v>
      </c>
      <c r="M4" s="169" t="s">
        <v>23</v>
      </c>
    </row>
    <row r="5" spans="1:13" ht="31.5" customHeight="1" x14ac:dyDescent="0.25">
      <c r="A5" s="169"/>
      <c r="B5" s="169"/>
      <c r="C5" s="168"/>
      <c r="D5" s="168"/>
      <c r="E5" s="169"/>
      <c r="F5" s="169"/>
      <c r="G5" s="169"/>
      <c r="H5" s="169"/>
      <c r="I5" s="168"/>
      <c r="J5" s="168"/>
      <c r="K5" s="169"/>
      <c r="L5" s="168"/>
      <c r="M5" s="169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158" t="e">
        <f>#REF!</f>
        <v>#REF!</v>
      </c>
      <c r="C7" s="7"/>
      <c r="D7" s="7"/>
      <c r="E7" s="6" t="s">
        <v>29</v>
      </c>
      <c r="F7" s="15" t="s">
        <v>30</v>
      </c>
      <c r="G7" s="6" t="s">
        <v>31</v>
      </c>
      <c r="H7" s="16">
        <v>43799</v>
      </c>
      <c r="I7" s="17">
        <v>1258.55</v>
      </c>
      <c r="J7" s="18">
        <v>0</v>
      </c>
      <c r="K7" s="19">
        <f>M7</f>
        <v>170.84</v>
      </c>
      <c r="L7" s="19"/>
      <c r="M7" s="19">
        <v>170.84</v>
      </c>
    </row>
    <row r="8" spans="1:13" s="8" customFormat="1" ht="63" x14ac:dyDescent="0.25">
      <c r="A8" s="7">
        <v>2</v>
      </c>
      <c r="B8" s="159"/>
      <c r="C8" s="7"/>
      <c r="D8" s="7"/>
      <c r="E8" s="10" t="s">
        <v>32</v>
      </c>
      <c r="F8" s="10" t="s">
        <v>33</v>
      </c>
      <c r="G8" s="6" t="s">
        <v>31</v>
      </c>
      <c r="H8" s="9">
        <v>43799</v>
      </c>
      <c r="I8" s="20">
        <v>77132.95</v>
      </c>
      <c r="J8" s="3">
        <v>0</v>
      </c>
      <c r="K8" s="21">
        <f>14629.26+522.34+M8</f>
        <v>25622.15</v>
      </c>
      <c r="L8" s="21"/>
      <c r="M8" s="22">
        <f>10470.55</f>
        <v>10470.549999999999</v>
      </c>
    </row>
    <row r="9" spans="1:13" ht="15" customHeight="1" x14ac:dyDescent="0.25">
      <c r="A9" s="163" t="s">
        <v>24</v>
      </c>
      <c r="B9" s="164"/>
      <c r="C9" s="164"/>
      <c r="D9" s="164"/>
      <c r="E9" s="164"/>
      <c r="F9" s="164"/>
      <c r="G9" s="164"/>
      <c r="H9" s="164"/>
      <c r="I9" s="165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Строительство</vt:lpstr>
      <vt:lpstr>МП Строительство (2)</vt:lpstr>
      <vt:lpstr>Подпрограмма 2 (2)</vt:lpstr>
      <vt:lpstr>'МП Строительство (2)'!Заголовки_для_печати</vt:lpstr>
      <vt:lpstr>'Подпрограмма 2 (2)'!Заголовки_для_печати</vt:lpstr>
      <vt:lpstr>'МП Строительство'!Область_печати</vt:lpstr>
      <vt:lpstr>'МП Строительство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2021-04-14T07:52:01Z</cp:lastPrinted>
  <dcterms:created xsi:type="dcterms:W3CDTF">2015-07-01T06:08:23Z</dcterms:created>
  <dcterms:modified xsi:type="dcterms:W3CDTF">2023-03-22T13:20:08Z</dcterms:modified>
</cp:coreProperties>
</file>