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10.2023\"/>
    </mc:Choice>
  </mc:AlternateContent>
  <bookViews>
    <workbookView xWindow="720" yWindow="4185" windowWidth="19440" windowHeight="8520"/>
  </bookViews>
  <sheets>
    <sheet name="МП Коммунальная инфр" sheetId="19" r:id="rId1"/>
    <sheet name="МП Коммунальная инфр (2)" sheetId="20" r:id="rId2"/>
    <sheet name="Подпрограмма 2 (2)" sheetId="22" state="hidden" r:id="rId3"/>
  </sheets>
  <externalReferences>
    <externalReference r:id="rId4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Коммунальная инфр (2)'!#REF!</definedName>
    <definedName name="sub_14000" localSheetId="2">'Подпрограмма 2 (2)'!#REF!</definedName>
    <definedName name="Z_359C8E5E_9871_416C_8416_05D2A4FF5688_.wvu.PrintArea" localSheetId="1" hidden="1">'МП Коммунальная инфр (2)'!$A$1:$N$26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Коммунальная инфр (2)'!$A$1:$N$26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Коммунальная инфр (2)'!$A$1:$N$26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Коммунальная инфр (2)'!$A$1:$N$26</definedName>
    <definedName name="Z_F75B3EC3_CC43_4B33_913D_5D7444E65C48_.wvu.PrintArea" localSheetId="2" hidden="1">'Подпрограмма 2 (2)'!$A$1:$N$9</definedName>
    <definedName name="_xlnm.Print_Titles" localSheetId="1">'МП Коммунальная инфр (2)'!$3:$6</definedName>
    <definedName name="_xlnm.Print_Titles" localSheetId="2">'Подпрограмма 2 (2)'!$3:$6</definedName>
    <definedName name="_xlnm.Print_Area" localSheetId="0">'МП Коммунальная инфр'!$A$1:$V$70</definedName>
    <definedName name="_xlnm.Print_Area" localSheetId="1">'МП Коммунальная инфр (2)'!$A$1:$M$26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U31" i="19" l="1"/>
  <c r="V31" i="19"/>
  <c r="U36" i="19"/>
  <c r="V36" i="19"/>
  <c r="U35" i="19"/>
  <c r="V35" i="19"/>
  <c r="J26" i="20" l="1"/>
  <c r="L26" i="20"/>
  <c r="M25" i="20"/>
  <c r="K25" i="20" s="1"/>
  <c r="M23" i="20"/>
  <c r="K23" i="20" s="1"/>
  <c r="M22" i="20"/>
  <c r="K22" i="20" s="1"/>
  <c r="M20" i="20" l="1"/>
  <c r="K20" i="20" s="1"/>
  <c r="M21" i="20"/>
  <c r="K21" i="20" s="1"/>
  <c r="M18" i="20" l="1"/>
  <c r="K18" i="20" s="1"/>
  <c r="M17" i="20"/>
  <c r="K17" i="20" s="1"/>
  <c r="M16" i="20"/>
  <c r="K16" i="20" s="1"/>
  <c r="K13" i="20"/>
  <c r="K14" i="20"/>
  <c r="K15" i="20"/>
  <c r="M9" i="20"/>
  <c r="K9" i="20" s="1"/>
  <c r="M8" i="20"/>
  <c r="K8" i="20" l="1"/>
  <c r="V41" i="19"/>
  <c r="U41" i="19"/>
  <c r="S41" i="19"/>
  <c r="V40" i="19"/>
  <c r="U40" i="19"/>
  <c r="S40" i="19"/>
  <c r="U34" i="19" l="1"/>
  <c r="V34" i="19"/>
  <c r="S34" i="19"/>
  <c r="R34" i="19"/>
  <c r="V33" i="19"/>
  <c r="U33" i="19"/>
  <c r="O32" i="19"/>
  <c r="K32" i="19"/>
  <c r="R37" i="19"/>
  <c r="O37" i="19"/>
  <c r="K37" i="19"/>
  <c r="V38" i="19"/>
  <c r="U38" i="19"/>
  <c r="R38" i="19"/>
  <c r="S38" i="19"/>
  <c r="Q38" i="19" l="1"/>
  <c r="I53" i="19" l="1"/>
  <c r="M53" i="19"/>
  <c r="V21" i="19"/>
  <c r="U21" i="19"/>
  <c r="S21" i="19"/>
  <c r="U16" i="19"/>
  <c r="V16" i="19"/>
  <c r="S16" i="19"/>
  <c r="U13" i="19"/>
  <c r="V13" i="19"/>
  <c r="S13" i="19"/>
  <c r="U10" i="19"/>
  <c r="V10" i="19"/>
  <c r="S10" i="19"/>
  <c r="H30" i="19"/>
  <c r="J30" i="19"/>
  <c r="K30" i="19"/>
  <c r="L30" i="19"/>
  <c r="N30" i="19"/>
  <c r="O30" i="19"/>
  <c r="P30" i="19"/>
  <c r="R30" i="19"/>
  <c r="T30" i="19"/>
  <c r="Q41" i="19"/>
  <c r="M41" i="19"/>
  <c r="E41" i="19" s="1"/>
  <c r="I41" i="19"/>
  <c r="Q39" i="19"/>
  <c r="M39" i="19"/>
  <c r="I39" i="19"/>
  <c r="E39" i="19"/>
  <c r="M73" i="19" l="1"/>
  <c r="I73" i="19"/>
  <c r="E73" i="19"/>
  <c r="S37" i="19" l="1"/>
  <c r="S32" i="19"/>
  <c r="S30" i="19" s="1"/>
  <c r="S18" i="19" l="1"/>
  <c r="S15" i="19"/>
  <c r="S14" i="19"/>
  <c r="S9" i="19"/>
  <c r="F42" i="19" l="1"/>
  <c r="G42" i="19"/>
  <c r="H42" i="19"/>
  <c r="J42" i="19"/>
  <c r="K42" i="19"/>
  <c r="L42" i="19"/>
  <c r="M42" i="19"/>
  <c r="N42" i="19"/>
  <c r="O42" i="19"/>
  <c r="P42" i="19"/>
  <c r="Q42" i="19"/>
  <c r="R42" i="19"/>
  <c r="S42" i="19"/>
  <c r="T42" i="19"/>
  <c r="Q43" i="19"/>
  <c r="M43" i="19"/>
  <c r="I43" i="19"/>
  <c r="I42" i="19" s="1"/>
  <c r="E43" i="19"/>
  <c r="E42" i="19" s="1"/>
  <c r="G37" i="19"/>
  <c r="G35" i="19"/>
  <c r="F35" i="19"/>
  <c r="G32" i="19"/>
  <c r="G30" i="19" s="1"/>
  <c r="M24" i="20" l="1"/>
  <c r="M26" i="20" s="1"/>
  <c r="S63" i="19" l="1"/>
  <c r="F44" i="19"/>
  <c r="H44" i="19"/>
  <c r="J44" i="19"/>
  <c r="K44" i="19"/>
  <c r="L44" i="19"/>
  <c r="N44" i="19"/>
  <c r="O44" i="19"/>
  <c r="P44" i="19"/>
  <c r="R44" i="19"/>
  <c r="T44" i="19"/>
  <c r="F60" i="19"/>
  <c r="G60" i="19"/>
  <c r="H60" i="19"/>
  <c r="J60" i="19"/>
  <c r="K60" i="19"/>
  <c r="L60" i="19"/>
  <c r="N60" i="19"/>
  <c r="O60" i="19"/>
  <c r="P60" i="19"/>
  <c r="R60" i="19"/>
  <c r="S60" i="19"/>
  <c r="T60" i="19"/>
  <c r="F62" i="19"/>
  <c r="G62" i="19"/>
  <c r="H62" i="19"/>
  <c r="J62" i="19"/>
  <c r="K62" i="19"/>
  <c r="L62" i="19"/>
  <c r="N62" i="19"/>
  <c r="O62" i="19"/>
  <c r="P62" i="19"/>
  <c r="R62" i="19"/>
  <c r="S62" i="19"/>
  <c r="T62" i="19"/>
  <c r="F64" i="19"/>
  <c r="G64" i="19"/>
  <c r="H64" i="19"/>
  <c r="J64" i="19"/>
  <c r="K64" i="19"/>
  <c r="L64" i="19"/>
  <c r="N64" i="19"/>
  <c r="O64" i="19"/>
  <c r="P64" i="19"/>
  <c r="R64" i="19"/>
  <c r="S64" i="19"/>
  <c r="T64" i="19"/>
  <c r="F66" i="19"/>
  <c r="G66" i="19"/>
  <c r="H66" i="19"/>
  <c r="J66" i="19"/>
  <c r="K66" i="19"/>
  <c r="L66" i="19"/>
  <c r="N66" i="19"/>
  <c r="O66" i="19"/>
  <c r="P66" i="19"/>
  <c r="R66" i="19"/>
  <c r="S66" i="19"/>
  <c r="T66" i="19"/>
  <c r="Q68" i="19"/>
  <c r="M68" i="19"/>
  <c r="I68" i="19"/>
  <c r="E68" i="19"/>
  <c r="Q69" i="19"/>
  <c r="M69" i="19"/>
  <c r="I69" i="19"/>
  <c r="E69" i="19"/>
  <c r="Q67" i="19"/>
  <c r="Q66" i="19" s="1"/>
  <c r="M67" i="19"/>
  <c r="M66" i="19" s="1"/>
  <c r="I67" i="19"/>
  <c r="I66" i="19" s="1"/>
  <c r="E67" i="19"/>
  <c r="E66" i="19" s="1"/>
  <c r="Q61" i="19"/>
  <c r="Q60" i="19" s="1"/>
  <c r="M61" i="19"/>
  <c r="M60" i="19" s="1"/>
  <c r="I61" i="19"/>
  <c r="I60" i="19" s="1"/>
  <c r="E61" i="19"/>
  <c r="E60" i="19" s="1"/>
  <c r="G56" i="19"/>
  <c r="G44" i="19" s="1"/>
  <c r="S58" i="19"/>
  <c r="Q58" i="19" s="1"/>
  <c r="M58" i="19"/>
  <c r="I58" i="19"/>
  <c r="E58" i="19"/>
  <c r="S57" i="19"/>
  <c r="Q57" i="19" s="1"/>
  <c r="M57" i="19"/>
  <c r="I57" i="19"/>
  <c r="E57" i="19"/>
  <c r="U58" i="19" l="1"/>
  <c r="V58" i="19"/>
  <c r="V57" i="19"/>
  <c r="U57" i="19"/>
  <c r="S46" i="19" l="1"/>
  <c r="S47" i="19"/>
  <c r="S48" i="19"/>
  <c r="S49" i="19"/>
  <c r="S50" i="19"/>
  <c r="S51" i="19"/>
  <c r="S52" i="19"/>
  <c r="S53" i="19"/>
  <c r="S54" i="19"/>
  <c r="Q54" i="19" s="1"/>
  <c r="S55" i="19"/>
  <c r="Q55" i="19" s="1"/>
  <c r="S56" i="19"/>
  <c r="Q56" i="19" s="1"/>
  <c r="S45" i="19"/>
  <c r="E65" i="19"/>
  <c r="E64" i="19" s="1"/>
  <c r="I65" i="19"/>
  <c r="I64" i="19" s="1"/>
  <c r="M65" i="19"/>
  <c r="M64" i="19" s="1"/>
  <c r="Q65" i="19"/>
  <c r="Q64" i="19" s="1"/>
  <c r="E54" i="19"/>
  <c r="I54" i="19"/>
  <c r="M54" i="19"/>
  <c r="E55" i="19"/>
  <c r="I55" i="19"/>
  <c r="M55" i="19"/>
  <c r="E56" i="19"/>
  <c r="I56" i="19"/>
  <c r="M56" i="19"/>
  <c r="H29" i="19"/>
  <c r="J29" i="19"/>
  <c r="K29" i="19"/>
  <c r="L29" i="19"/>
  <c r="N29" i="19"/>
  <c r="O29" i="19"/>
  <c r="P29" i="19"/>
  <c r="R29" i="19"/>
  <c r="S29" i="19"/>
  <c r="T29" i="19"/>
  <c r="E38" i="19"/>
  <c r="E37" i="19"/>
  <c r="E36" i="19"/>
  <c r="E35" i="19"/>
  <c r="E34" i="19"/>
  <c r="E33" i="19"/>
  <c r="S28" i="19"/>
  <c r="S44" i="19" l="1"/>
  <c r="U54" i="19"/>
  <c r="V56" i="19"/>
  <c r="V55" i="19"/>
  <c r="U55" i="19"/>
  <c r="V54" i="19"/>
  <c r="U56" i="19"/>
  <c r="E32" i="19"/>
  <c r="S26" i="19"/>
  <c r="G29" i="19" l="1"/>
  <c r="S12" i="19"/>
  <c r="Q63" i="19" l="1"/>
  <c r="M63" i="19"/>
  <c r="I63" i="19"/>
  <c r="I62" i="19" s="1"/>
  <c r="E63" i="19"/>
  <c r="E62" i="19" s="1"/>
  <c r="Q45" i="19"/>
  <c r="M46" i="19"/>
  <c r="M47" i="19"/>
  <c r="M48" i="19"/>
  <c r="M49" i="19"/>
  <c r="M50" i="19"/>
  <c r="M51" i="19"/>
  <c r="M52" i="19"/>
  <c r="M45" i="19"/>
  <c r="I45" i="19"/>
  <c r="E45" i="19"/>
  <c r="Q32" i="19"/>
  <c r="Q33" i="19"/>
  <c r="Q34" i="19"/>
  <c r="Q35" i="19"/>
  <c r="Q36" i="19"/>
  <c r="Q37" i="19"/>
  <c r="Q40" i="19"/>
  <c r="M32" i="19"/>
  <c r="M33" i="19"/>
  <c r="M34" i="19"/>
  <c r="M35" i="19"/>
  <c r="M36" i="19"/>
  <c r="M37" i="19"/>
  <c r="M38" i="19"/>
  <c r="M40" i="19"/>
  <c r="I40" i="19"/>
  <c r="I32" i="19"/>
  <c r="I33" i="19"/>
  <c r="I34" i="19"/>
  <c r="I35" i="19"/>
  <c r="I36" i="19"/>
  <c r="I37" i="19"/>
  <c r="I38" i="19"/>
  <c r="Q31" i="19"/>
  <c r="M31" i="19"/>
  <c r="I31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7" i="19"/>
  <c r="Q8" i="19"/>
  <c r="Q9" i="19"/>
  <c r="Q10" i="19"/>
  <c r="Q11" i="19"/>
  <c r="Q12" i="19"/>
  <c r="Q13" i="19"/>
  <c r="Q14" i="19"/>
  <c r="Q15" i="19"/>
  <c r="Q16" i="19"/>
  <c r="Q17" i="19"/>
  <c r="Q18" i="19"/>
  <c r="Q7" i="19"/>
  <c r="M8" i="19"/>
  <c r="M9" i="19"/>
  <c r="M10" i="19"/>
  <c r="M11" i="19"/>
  <c r="M12" i="19"/>
  <c r="M13" i="19"/>
  <c r="M14" i="19"/>
  <c r="M15" i="19"/>
  <c r="M16" i="19"/>
  <c r="M17" i="19"/>
  <c r="M18" i="19"/>
  <c r="M19" i="19"/>
  <c r="M20" i="19"/>
  <c r="M21" i="19"/>
  <c r="M22" i="19"/>
  <c r="M23" i="19"/>
  <c r="M7" i="19"/>
  <c r="I7" i="19"/>
  <c r="R27" i="19"/>
  <c r="S27" i="19"/>
  <c r="Q28" i="19"/>
  <c r="N27" i="19"/>
  <c r="O27" i="19"/>
  <c r="P27" i="19"/>
  <c r="M28" i="19"/>
  <c r="S25" i="19"/>
  <c r="N25" i="19"/>
  <c r="O25" i="19"/>
  <c r="P25" i="19"/>
  <c r="M26" i="19"/>
  <c r="S20" i="19"/>
  <c r="Q20" i="19" s="1"/>
  <c r="Q21" i="19"/>
  <c r="S22" i="19"/>
  <c r="Q22" i="19" s="1"/>
  <c r="S23" i="19"/>
  <c r="Q23" i="19" s="1"/>
  <c r="S19" i="19"/>
  <c r="Q19" i="19" s="1"/>
  <c r="R6" i="19"/>
  <c r="T6" i="19"/>
  <c r="O6" i="19"/>
  <c r="Q46" i="19"/>
  <c r="Q47" i="19"/>
  <c r="Q48" i="19"/>
  <c r="Q49" i="19"/>
  <c r="Q50" i="19"/>
  <c r="Q51" i="19"/>
  <c r="Q52" i="19"/>
  <c r="Q53" i="19"/>
  <c r="I46" i="19"/>
  <c r="I47" i="19"/>
  <c r="I48" i="19"/>
  <c r="I49" i="19"/>
  <c r="I50" i="19"/>
  <c r="I51" i="19"/>
  <c r="I52" i="19"/>
  <c r="I26" i="19"/>
  <c r="U26" i="19" s="1"/>
  <c r="I28" i="19"/>
  <c r="J27" i="19"/>
  <c r="K27" i="19"/>
  <c r="J25" i="19"/>
  <c r="K25" i="19"/>
  <c r="I8" i="19"/>
  <c r="I9" i="19"/>
  <c r="I10" i="19"/>
  <c r="I11" i="19"/>
  <c r="I12" i="19"/>
  <c r="I13" i="19"/>
  <c r="I14" i="19"/>
  <c r="I15" i="19"/>
  <c r="I16" i="19"/>
  <c r="I17" i="19"/>
  <c r="I18" i="19"/>
  <c r="I19" i="19"/>
  <c r="I20" i="19"/>
  <c r="I21" i="19"/>
  <c r="I22" i="19"/>
  <c r="I23" i="19"/>
  <c r="J6" i="19"/>
  <c r="K6" i="19"/>
  <c r="F6" i="19"/>
  <c r="E26" i="19"/>
  <c r="E46" i="19"/>
  <c r="E47" i="19"/>
  <c r="E48" i="19"/>
  <c r="E49" i="19"/>
  <c r="E50" i="19"/>
  <c r="E51" i="19"/>
  <c r="E52" i="19"/>
  <c r="E53" i="19"/>
  <c r="E31" i="19"/>
  <c r="E28" i="19"/>
  <c r="E27" i="19" s="1"/>
  <c r="F27" i="19"/>
  <c r="G27" i="19"/>
  <c r="H27" i="19"/>
  <c r="G25" i="19"/>
  <c r="H6" i="19"/>
  <c r="G6" i="19"/>
  <c r="M62" i="19" l="1"/>
  <c r="U62" i="19" s="1"/>
  <c r="U63" i="19"/>
  <c r="Q62" i="19"/>
  <c r="V62" i="19" s="1"/>
  <c r="V63" i="19"/>
  <c r="I30" i="19"/>
  <c r="I29" i="19" s="1"/>
  <c r="E44" i="19"/>
  <c r="M30" i="19"/>
  <c r="M29" i="19" s="1"/>
  <c r="Q30" i="19"/>
  <c r="Q29" i="19" s="1"/>
  <c r="U18" i="19"/>
  <c r="U15" i="19"/>
  <c r="V15" i="19"/>
  <c r="V14" i="19"/>
  <c r="U9" i="19"/>
  <c r="V9" i="19"/>
  <c r="K12" i="20"/>
  <c r="U37" i="19"/>
  <c r="V37" i="19"/>
  <c r="U14" i="19"/>
  <c r="V18" i="19"/>
  <c r="U12" i="19"/>
  <c r="V12" i="19"/>
  <c r="U32" i="19"/>
  <c r="K11" i="20"/>
  <c r="V32" i="19"/>
  <c r="Q44" i="19"/>
  <c r="M44" i="19"/>
  <c r="I44" i="19"/>
  <c r="U50" i="19"/>
  <c r="G24" i="19"/>
  <c r="V49" i="19"/>
  <c r="V52" i="19"/>
  <c r="V48" i="19"/>
  <c r="U53" i="19"/>
  <c r="U49" i="19"/>
  <c r="V53" i="19"/>
  <c r="V51" i="19"/>
  <c r="V47" i="19"/>
  <c r="U52" i="19"/>
  <c r="U48" i="19"/>
  <c r="V50" i="19"/>
  <c r="U51" i="19"/>
  <c r="U47" i="19"/>
  <c r="J24" i="19"/>
  <c r="K24" i="19"/>
  <c r="U28" i="19"/>
  <c r="U27" i="19" s="1"/>
  <c r="V28" i="19"/>
  <c r="V27" i="19" s="1"/>
  <c r="U45" i="19"/>
  <c r="V46" i="19"/>
  <c r="P24" i="19"/>
  <c r="S24" i="19"/>
  <c r="U46" i="19"/>
  <c r="O24" i="19"/>
  <c r="N24" i="19"/>
  <c r="V45" i="19"/>
  <c r="S6" i="19"/>
  <c r="E6" i="19"/>
  <c r="L27" i="19"/>
  <c r="M27" i="19"/>
  <c r="L25" i="19"/>
  <c r="F30" i="19"/>
  <c r="Q27" i="19"/>
  <c r="T27" i="19"/>
  <c r="I27" i="19"/>
  <c r="F25" i="19"/>
  <c r="H25" i="19"/>
  <c r="E40" i="19" l="1"/>
  <c r="E30" i="19" s="1"/>
  <c r="F29" i="19"/>
  <c r="L24" i="19"/>
  <c r="F24" i="19"/>
  <c r="H24" i="19"/>
  <c r="E29" i="19" l="1"/>
  <c r="L6" i="19" l="1"/>
  <c r="M6" i="19"/>
  <c r="N6" i="19"/>
  <c r="P6" i="19"/>
  <c r="Q6" i="19"/>
  <c r="T26" i="19" l="1"/>
  <c r="R26" i="19"/>
  <c r="E25" i="19"/>
  <c r="E24" i="19" s="1"/>
  <c r="K24" i="20" l="1"/>
  <c r="K26" i="20" s="1"/>
  <c r="R25" i="19"/>
  <c r="R24" i="19" s="1"/>
  <c r="Q26" i="19"/>
  <c r="V26" i="19" s="1"/>
  <c r="V25" i="19" s="1"/>
  <c r="T25" i="19"/>
  <c r="T24" i="19" s="1"/>
  <c r="V44" i="19"/>
  <c r="U44" i="19"/>
  <c r="I25" i="19"/>
  <c r="I24" i="19" s="1"/>
  <c r="M25" i="19"/>
  <c r="Q25" i="19" l="1"/>
  <c r="Q24" i="19" s="1"/>
  <c r="M24" i="19"/>
  <c r="U25" i="19"/>
  <c r="I6" i="19"/>
  <c r="V24" i="19" l="1"/>
  <c r="U24" i="19"/>
  <c r="U6" i="19"/>
  <c r="V6" i="19"/>
  <c r="B7" i="22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  <c r="E59" i="19"/>
  <c r="E70" i="19" s="1"/>
  <c r="R59" i="19"/>
  <c r="R70" i="19" s="1"/>
  <c r="H59" i="19"/>
  <c r="H70" i="19" s="1"/>
  <c r="I59" i="19"/>
  <c r="I70" i="19" s="1"/>
  <c r="J59" i="19"/>
  <c r="J70" i="19" s="1"/>
  <c r="Q59" i="19"/>
  <c r="Q70" i="19" s="1"/>
  <c r="S59" i="19"/>
  <c r="S70" i="19" s="1"/>
  <c r="F59" i="19"/>
  <c r="F70" i="19" s="1"/>
  <c r="N59" i="19"/>
  <c r="N70" i="19" s="1"/>
  <c r="L59" i="19"/>
  <c r="L70" i="19" s="1"/>
  <c r="K59" i="19"/>
  <c r="K70" i="19" s="1"/>
  <c r="M59" i="19"/>
  <c r="M70" i="19" s="1"/>
  <c r="T59" i="19"/>
  <c r="T70" i="19" s="1"/>
  <c r="P59" i="19"/>
  <c r="P70" i="19" s="1"/>
  <c r="O59" i="19"/>
  <c r="O70" i="19" s="1"/>
  <c r="U70" i="19" l="1"/>
  <c r="V70" i="19"/>
  <c r="G59" i="19"/>
  <c r="G70" i="19" s="1"/>
</calcChain>
</file>

<file path=xl/sharedStrings.xml><?xml version="1.0" encoding="utf-8"?>
<sst xmlns="http://schemas.openxmlformats.org/spreadsheetml/2006/main" count="404" uniqueCount="201">
  <si>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</si>
  <si>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</si>
  <si>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</si>
  <si>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</si>
  <si>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</si>
  <si>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</si>
  <si>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>-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</si>
  <si>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</si>
  <si>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</si>
  <si>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</si>
  <si>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</si>
  <si>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</si>
  <si>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</si>
  <si>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</si>
  <si>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</si>
  <si>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</si>
  <si>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</si>
  <si>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</si>
  <si>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</si>
  <si>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</si>
  <si>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</si>
  <si>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</si>
  <si>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</si>
  <si>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</si>
  <si>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</si>
  <si>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</si>
  <si>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</si>
  <si>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</si>
  <si>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</si>
  <si>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</si>
  <si>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</si>
  <si>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</si>
  <si>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</si>
  <si>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</si>
  <si>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</si>
  <si>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</si>
  <si>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"Развитие коммунальной инфраструктуры муниципального района «Заполярный район» на 2020-2030 годы"</t>
  </si>
  <si>
    <t>Раздел 3. Организация вывоза стоков из септиков и выгребных ям</t>
  </si>
  <si>
    <t>МО "Городское поселение "Рабочий поселок Искателей"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</si>
  <si>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</si>
  <si>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</si>
  <si>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Подраздел 1. Организация вывоза стоков из септиков и выгребных ям</t>
  </si>
  <si>
    <t>Подраздел 2. Очистка стоков из септиков и выгребных ям</t>
  </si>
  <si>
    <t>Предоставление субсидии на финансовое возмещение затрат, возникающих  при оказании услуги по очистке сточных вод для населения, потребителей, приравнённых к населению на территории Заполярного района»</t>
  </si>
  <si>
    <t>Юр.лица и ИП, определяемые в соответствии с законодательством РФ</t>
  </si>
  <si>
    <t>Подраздел 1. Создания мест (площадок) накопления твердых коммунальных отходов до 11 месяцев</t>
  </si>
  <si>
    <t>Раздел 7. Приобретение коммунальной (специализированной) техники, специализированного оборудования</t>
  </si>
  <si>
    <t>районный бюджет</t>
  </si>
  <si>
    <t>внебюджетные источники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</si>
  <si>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</si>
  <si>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</si>
  <si>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</si>
  <si>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</si>
  <si>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</si>
  <si>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</si>
  <si>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</si>
  <si>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</si>
  <si>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</si>
  <si>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</si>
  <si>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</si>
  <si>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</si>
  <si>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</si>
  <si>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</si>
  <si>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</si>
  <si>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</si>
  <si>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</si>
  <si>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2.1</t>
  </si>
  <si>
    <t>3.1</t>
  </si>
  <si>
    <t>3.1.1</t>
  </si>
  <si>
    <t>4.1</t>
  </si>
  <si>
    <t>4.2</t>
  </si>
  <si>
    <t>5.1</t>
  </si>
  <si>
    <t>7.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</si>
  <si>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</si>
  <si>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</si>
  <si>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</si>
  <si>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</si>
  <si>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</si>
  <si>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</si>
  <si>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</si>
  <si>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</si>
  <si>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</si>
  <si>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</si>
  <si>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</si>
  <si>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</si>
  <si>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</si>
  <si>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</si>
  <si>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</si>
  <si>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</si>
  <si>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</si>
  <si>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"Карский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</si>
  <si>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</si>
  <si>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</si>
  <si>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</si>
  <si>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</si>
  <si>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</si>
  <si>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</si>
  <si>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</si>
  <si>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</si>
  <si>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</si>
  <si>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</si>
  <si>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</si>
  <si>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</si>
  <si>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</si>
  <si>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</si>
  <si>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Сельское поселение "Малоземельский сельсовет" Заполярного района Ненецкого автономного округа</t>
  </si>
  <si>
    <t>План на 2023 год</t>
  </si>
  <si>
    <t>% кассового исполнения средств районного бюджета в отчетном периоде по отношению к графе 9</t>
  </si>
  <si>
    <t>% фактического исполнения средств районного бюджета в отчетном периоде по отношению к графе 9</t>
  </si>
  <si>
    <t>2.1.1.</t>
  </si>
  <si>
    <t>2.2</t>
  </si>
  <si>
    <t>2.2.1</t>
  </si>
  <si>
    <t>Сельское поселение «Хоседа-Хардский сельсовет» Заполярного района Ненецкого автономного округа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</si>
  <si>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</si>
  <si>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</si>
  <si>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</si>
  <si>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</si>
  <si>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</si>
  <si>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</si>
  <si>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</si>
  <si>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</si>
  <si>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</si>
  <si>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Сельское поселение "Андегский сельсовет" Заполярного района Ненецкого автономного округа</t>
  </si>
  <si>
    <t>4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</si>
  <si>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</si>
  <si>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</si>
  <si>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</si>
  <si>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</si>
  <si>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</si>
  <si>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</si>
  <si>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</si>
  <si>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</si>
  <si>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</si>
  <si>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</si>
  <si>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</si>
  <si>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</si>
  <si>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Раздел 6. Ликвидация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</si>
  <si>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</si>
  <si>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5.1.1</t>
  </si>
  <si>
    <t>Сельское поселения «Приморско-Куйский сельсовет» Заполярного района Ненецкого автономного округа</t>
  </si>
  <si>
    <t>Поставка инсинераторной установки в п. Хорей-Вер</t>
  </si>
  <si>
    <t>6.1</t>
  </si>
  <si>
    <t>Раздел 8. Иные мероприятия</t>
  </si>
  <si>
    <t>Расходы на реализацию природоохранных мероприятий</t>
  </si>
  <si>
    <t>7.1</t>
  </si>
  <si>
    <t>Раздел 10. Строительство (приобретение), реконструкция объектов недвижимого имущества, разработка проектной документации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</si>
  <si>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</si>
  <si>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МП ЗР "Севержилкомсервис"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</si>
  <si>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</si>
  <si>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Нераспределенный резерв на приобретение объектов недвижимого имущества для хранения специализированной техники</t>
  </si>
  <si>
    <t>8.1</t>
  </si>
  <si>
    <t>8.2</t>
  </si>
  <si>
    <t>8.3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</si>
  <si>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</si>
  <si>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№ 01-15-58/22 от 31.10.2022</t>
  </si>
  <si>
    <t>ООО "Эко-спектрум"</t>
  </si>
  <si>
    <t>30.03.2023</t>
  </si>
  <si>
    <t>Цена по контракту, руб.</t>
  </si>
  <si>
    <t>Подраздел 2. Обустройство контейнерных площадок для установки контейнеров ТКО и приобретение контейнеров</t>
  </si>
  <si>
    <t>3.2</t>
  </si>
  <si>
    <t>3.2.1</t>
  </si>
  <si>
    <t>Создания мест (площадок) накопления твердых коммунальных отходов до 11 месяцев</t>
  </si>
  <si>
    <r>
      <t>Сельское поселение  "Омский сельсовет" Заполярного района Ненецкого автономного округа (</t>
    </r>
    <r>
      <rPr>
        <i/>
        <sz val="12"/>
        <rFont val="Times New Roman"/>
        <family val="1"/>
        <charset val="204"/>
      </rPr>
      <t>поставка контейнера в д. Снопа</t>
    </r>
    <r>
      <rPr>
        <sz val="12"/>
        <rFont val="Times New Roman"/>
        <family val="1"/>
        <charset val="204"/>
      </rPr>
      <t>)</t>
    </r>
  </si>
  <si>
    <r>
      <t>Сельское поселение  "Пешский сельсовет" Заполярного района Ненецкого автономного округа (</t>
    </r>
    <r>
      <rPr>
        <i/>
        <sz val="12"/>
        <rFont val="Times New Roman"/>
        <family val="1"/>
        <charset val="204"/>
      </rPr>
      <t>поставка контейнера в д. Белушье</t>
    </r>
    <r>
      <rPr>
        <sz val="12"/>
        <rFont val="Times New Roman"/>
        <family val="1"/>
        <charset val="204"/>
      </rPr>
      <t>)</t>
    </r>
  </si>
  <si>
    <t>МК № 0184300000422000200 от 22.09.2022</t>
  </si>
  <si>
    <t>ИП Дрокина В.С.</t>
  </si>
  <si>
    <t>по состоянию на 01 октября 2023 года (с начала года нарастающим итогом)</t>
  </si>
  <si>
    <t>План на 01.10.2023</t>
  </si>
  <si>
    <t>Сельское поселение «Великовисочный сельсовет» Заполярного района Ненецкого автономного округа</t>
  </si>
  <si>
    <r>
      <t xml:space="preserve">Сельское поселение "Карский сельсовет" Заполярного района Ненецкого автономного округа </t>
    </r>
    <r>
      <rPr>
        <i/>
        <sz val="12"/>
        <rFont val="Times New Roman"/>
        <family val="1"/>
        <charset val="204"/>
      </rPr>
      <t>(поставка ангара в п. Усть-Кара</t>
    </r>
    <r>
      <rPr>
        <sz val="12"/>
        <rFont val="Times New Roman"/>
        <family val="1"/>
        <charset val="204"/>
      </rPr>
      <t>)</t>
    </r>
  </si>
  <si>
    <r>
      <t>Сельское поселение "Юшарский сельсовет" Заполярного района Ненецкого автономного округа (</t>
    </r>
    <r>
      <rPr>
        <i/>
        <sz val="12"/>
        <rFont val="Times New Roman"/>
        <family val="1"/>
        <charset val="204"/>
      </rPr>
      <t>поставка ангара в п.Каратайка</t>
    </r>
    <r>
      <rPr>
        <sz val="12"/>
        <rFont val="Times New Roman"/>
        <family val="1"/>
        <charset val="204"/>
      </rPr>
      <t>)</t>
    </r>
  </si>
  <si>
    <t>№ 0184300000422000232 от 30.12.22</t>
  </si>
  <si>
    <t>ИП Коткин Н.В.</t>
  </si>
  <si>
    <t xml:space="preserve"> № 0184300000423000150 от 28.08.2023</t>
  </si>
  <si>
    <r>
      <t>Сельское поселение  "Пешский сельсовет" Заполярного района Ненецкого автономного округа (</t>
    </r>
    <r>
      <rPr>
        <i/>
        <sz val="12"/>
        <rFont val="Times New Roman"/>
        <family val="1"/>
        <charset val="204"/>
      </rPr>
      <t>поставка ангара в с. Нижняя Пеша</t>
    </r>
    <r>
      <rPr>
        <sz val="12"/>
        <rFont val="Times New Roman"/>
        <family val="1"/>
        <charset val="204"/>
      </rPr>
      <t>)</t>
    </r>
  </si>
  <si>
    <r>
      <t>Сельское поселение "Юшарский сельсовет" Заполярного района Ненецкого автономного округа (</t>
    </r>
    <r>
      <rPr>
        <i/>
        <sz val="12"/>
        <rFont val="Times New Roman"/>
        <family val="1"/>
        <charset val="204"/>
      </rPr>
      <t>поставка контейнера в п. Каратайка</t>
    </r>
    <r>
      <rPr>
        <sz val="12"/>
        <rFont val="Times New Roman"/>
        <family val="1"/>
        <charset val="204"/>
      </rPr>
      <t>)</t>
    </r>
  </si>
  <si>
    <r>
      <t>Сельское поселение  "Омский сельсовет" Заполярного района Ненецкого автономного округа (</t>
    </r>
    <r>
      <rPr>
        <i/>
        <sz val="12"/>
        <rFont val="Times New Roman"/>
        <family val="1"/>
        <charset val="204"/>
      </rPr>
      <t>поставка ангара в с. Ома</t>
    </r>
    <r>
      <rPr>
        <sz val="12"/>
        <rFont val="Times New Roman"/>
        <family val="1"/>
        <charset val="204"/>
      </rPr>
      <t>)</t>
    </r>
  </si>
  <si>
    <r>
      <t>Сельское поселение «Тиманский сельсовет» Заполярного района Ненецкого автономного округа (</t>
    </r>
    <r>
      <rPr>
        <i/>
        <sz val="12"/>
        <rFont val="Times New Roman"/>
        <family val="1"/>
        <charset val="204"/>
      </rPr>
      <t>поставка ангара в п. Индига</t>
    </r>
    <r>
      <rPr>
        <sz val="12"/>
        <rFont val="Times New Roman"/>
        <family val="1"/>
        <charset val="204"/>
      </rPr>
      <t>)</t>
    </r>
  </si>
  <si>
    <t xml:space="preserve">№ 184300000422000215 от 31.10.2022 </t>
  </si>
  <si>
    <r>
      <t xml:space="preserve">Сельское поселение «Хорей-Верский сельсовет» Заполярного района Ненецкого автономного округа </t>
    </r>
    <r>
      <rPr>
        <i/>
        <sz val="12"/>
        <rFont val="Times New Roman"/>
        <family val="1"/>
        <charset val="204"/>
      </rPr>
      <t>(поставка ангара в п. Хорей-Вер</t>
    </r>
    <r>
      <rPr>
        <sz val="12"/>
        <rFont val="Times New Roman"/>
        <family val="1"/>
        <charset val="204"/>
      </rPr>
      <t>)</t>
    </r>
  </si>
  <si>
    <r>
      <t xml:space="preserve">Сельское поселение «Хоседа-Хардский сельсовет» Заполярного района Ненецкого автономного округа </t>
    </r>
    <r>
      <rPr>
        <i/>
        <sz val="12"/>
        <rFont val="Times New Roman"/>
        <family val="1"/>
        <charset val="204"/>
      </rPr>
      <t>(поставка ангара в п. Харута</t>
    </r>
    <r>
      <rPr>
        <sz val="12"/>
        <rFont val="Times New Roman"/>
        <family val="1"/>
        <charset val="204"/>
      </rPr>
      <t>)</t>
    </r>
  </si>
  <si>
    <t>ООО «Экомакс»</t>
  </si>
  <si>
    <t>2</t>
  </si>
  <si>
    <r>
      <t>Сельское поселение «Великовисочный сельсовет» Заполярного района Ненецкого автономного округа (</t>
    </r>
    <r>
      <rPr>
        <i/>
        <sz val="12"/>
        <rFont val="Times New Roman"/>
        <family val="1"/>
        <charset val="204"/>
      </rPr>
      <t>поставка ангара в с. Великовисочное</t>
    </r>
    <r>
      <rPr>
        <sz val="12"/>
        <rFont val="Times New Roman"/>
        <family val="1"/>
        <charset val="204"/>
      </rPr>
      <t>)</t>
    </r>
  </si>
  <si>
    <t xml:space="preserve"> № 0184300000423000159 от 25.09.2023</t>
  </si>
  <si>
    <t>№ 0184300000422000253 от 31.01.2023</t>
  </si>
  <si>
    <t>№ 0184300000422000228 от 09.12.2022 (соглашение о расторжении МК от 06.09.2023)</t>
  </si>
  <si>
    <t>3</t>
  </si>
  <si>
    <t>Подготовка (отсыпка) земельного участка и подъезда к нему для создания места (площадки) накопления твердых коммунальных отходов до 11 месяцев  в с. Великовисочное Сельского поселения «Великовисочный сельсовет» ЗР НАО</t>
  </si>
  <si>
    <t>МК № 0184300000423000133 от 14.08.2023</t>
  </si>
  <si>
    <t>ИП Чупров Н.Ф.</t>
  </si>
  <si>
    <t>Обустройство контейнерных площадок для установки контейнеров ТКО и приобретение контейнеров СП "Юшарский сельсовет" ЗР НАО</t>
  </si>
  <si>
    <t>Договор от 25.09.2023 № 3</t>
  </si>
  <si>
    <t>ИП Безумов С.Е.</t>
  </si>
  <si>
    <t>№ 104/2022 от 14.06.2023</t>
  </si>
  <si>
    <t>ООО "НАО-СТОМ"</t>
  </si>
  <si>
    <t>15.12.2023</t>
  </si>
  <si>
    <r>
      <t>№ 0184300000423000056 от 02.05.2023 (</t>
    </r>
    <r>
      <rPr>
        <i/>
        <sz val="12"/>
        <rFont val="Times New Roman"/>
        <family val="1"/>
        <charset val="204"/>
      </rPr>
      <t>поставка контейнера в д. Кия</t>
    </r>
    <r>
      <rPr>
        <sz val="12"/>
        <rFont val="Times New Roman"/>
        <family val="1"/>
        <charset val="204"/>
      </rPr>
      <t>)</t>
    </r>
  </si>
  <si>
    <r>
      <t>№ 0184300000422000108 от 31.05.2022 (</t>
    </r>
    <r>
      <rPr>
        <i/>
        <sz val="12"/>
        <rFont val="Times New Roman"/>
        <family val="1"/>
        <charset val="204"/>
      </rPr>
      <t>поставка ангара в с. Шойна</t>
    </r>
    <r>
      <rPr>
        <sz val="12"/>
        <rFont val="Times New Roman"/>
        <family val="1"/>
        <charset val="204"/>
      </rPr>
      <t>)</t>
    </r>
  </si>
  <si>
    <t>3.1.10</t>
  </si>
  <si>
    <t>3.1.11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</si>
</sst>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_р_._-;\-* #,##0.0_р_._-;_-* &quot;-&quot;??_р_._-;_-@_-"/>
    <numFmt numFmtId="169" formatCode="_-* #,##0.0_р_._-;\-* #,##0.0_р_._-;_-* &quot;-&quot;?_р_._-;_-@_-"/>
    <numFmt numFmtId="171" formatCode="_-* #,##0.00\ _₽_-;\-* #,##0.00\ _₽_-;_-* &quot;-&quot;??\ _₽_-;_-@_-"/>
    <numFmt numFmtId="172" formatCode="_-* #,##0.0\ _₽_-;\-* #,##0.0\ _₽_-;_-* &quot;-&quot;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29">
    <xf numFmtId="0" fontId="0" fillId="0" borderId="0" xfId="0"/>
    <xf numFmtId="0" fontId="6" fillId="0" borderId="0" xfId="0" applyFont="1"/>
    <xf numFmtId="0" fontId="7" fillId="3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166" fontId="5" fillId="2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11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wrapText="1"/>
    </xf>
    <xf numFmtId="167" fontId="6" fillId="0" borderId="1" xfId="0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wrapText="1"/>
    </xf>
    <xf numFmtId="165" fontId="8" fillId="0" borderId="1" xfId="0" applyNumberFormat="1" applyFont="1" applyFill="1" applyBorder="1" applyAlignment="1">
      <alignment wrapText="1"/>
    </xf>
    <xf numFmtId="165" fontId="11" fillId="0" borderId="1" xfId="0" applyNumberFormat="1" applyFont="1" applyFill="1" applyBorder="1" applyAlignment="1">
      <alignment wrapText="1"/>
    </xf>
    <xf numFmtId="165" fontId="6" fillId="0" borderId="0" xfId="0" applyNumberFormat="1" applyFont="1" applyFill="1"/>
    <xf numFmtId="165" fontId="8" fillId="0" borderId="1" xfId="2" applyNumberFormat="1" applyFont="1" applyFill="1" applyBorder="1" applyAlignment="1">
      <alignment wrapText="1"/>
    </xf>
    <xf numFmtId="167" fontId="8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vertical="center" wrapText="1"/>
    </xf>
    <xf numFmtId="167" fontId="8" fillId="0" borderId="1" xfId="2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wrapText="1"/>
    </xf>
    <xf numFmtId="165" fontId="8" fillId="0" borderId="1" xfId="0" applyNumberFormat="1" applyFont="1" applyFill="1" applyBorder="1" applyAlignment="1"/>
    <xf numFmtId="165" fontId="12" fillId="0" borderId="4" xfId="0" applyNumberFormat="1" applyFont="1" applyFill="1" applyBorder="1" applyAlignment="1">
      <alignment horizontal="left" vertical="center" wrapText="1"/>
    </xf>
    <xf numFmtId="0" fontId="13" fillId="0" borderId="4" xfId="2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169" fontId="6" fillId="0" borderId="1" xfId="2" applyNumberFormat="1" applyFont="1" applyFill="1" applyBorder="1" applyAlignment="1"/>
    <xf numFmtId="168" fontId="6" fillId="0" borderId="1" xfId="2" applyNumberFormat="1" applyFont="1" applyFill="1" applyBorder="1" applyAlignment="1"/>
    <xf numFmtId="168" fontId="6" fillId="0" borderId="1" xfId="2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168" fontId="10" fillId="0" borderId="1" xfId="6" applyNumberFormat="1" applyFont="1" applyFill="1" applyBorder="1" applyAlignment="1">
      <alignment horizontal="right" vertical="center" wrapText="1"/>
    </xf>
    <xf numFmtId="164" fontId="6" fillId="0" borderId="1" xfId="2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wrapText="1"/>
    </xf>
    <xf numFmtId="169" fontId="6" fillId="0" borderId="1" xfId="2" applyNumberFormat="1" applyFont="1" applyFill="1" applyBorder="1" applyAlignment="1">
      <alignment horizontal="center"/>
    </xf>
    <xf numFmtId="2" fontId="13" fillId="0" borderId="1" xfId="0" applyNumberFormat="1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168" fontId="10" fillId="0" borderId="1" xfId="6" applyNumberFormat="1" applyFont="1" applyFill="1" applyBorder="1" applyAlignment="1">
      <alignment horizontal="right" wrapText="1"/>
    </xf>
    <xf numFmtId="0" fontId="6" fillId="0" borderId="1" xfId="0" applyFont="1" applyFill="1" applyBorder="1"/>
    <xf numFmtId="4" fontId="6" fillId="0" borderId="0" xfId="0" applyNumberFormat="1" applyFont="1" applyFill="1"/>
    <xf numFmtId="0" fontId="8" fillId="2" borderId="1" xfId="0" applyFont="1" applyFill="1" applyBorder="1" applyAlignment="1">
      <alignment horizontal="center" vertical="center" wrapText="1"/>
    </xf>
    <xf numFmtId="165" fontId="8" fillId="2" borderId="1" xfId="2" applyNumberFormat="1" applyFont="1" applyFill="1" applyBorder="1" applyAlignment="1">
      <alignment wrapText="1"/>
    </xf>
    <xf numFmtId="165" fontId="6" fillId="2" borderId="1" xfId="0" applyNumberFormat="1" applyFont="1" applyFill="1" applyBorder="1" applyAlignment="1">
      <alignment wrapText="1"/>
    </xf>
    <xf numFmtId="165" fontId="8" fillId="2" borderId="1" xfId="0" applyNumberFormat="1" applyFont="1" applyFill="1" applyBorder="1" applyAlignment="1">
      <alignment wrapText="1"/>
    </xf>
    <xf numFmtId="165" fontId="9" fillId="2" borderId="1" xfId="0" applyNumberFormat="1" applyFont="1" applyFill="1" applyBorder="1" applyAlignment="1">
      <alignment wrapText="1"/>
    </xf>
    <xf numFmtId="165" fontId="11" fillId="2" borderId="1" xfId="0" applyNumberFormat="1" applyFont="1" applyFill="1" applyBorder="1" applyAlignment="1">
      <alignment wrapText="1"/>
    </xf>
    <xf numFmtId="165" fontId="8" fillId="2" borderId="1" xfId="0" applyNumberFormat="1" applyFont="1" applyFill="1" applyBorder="1" applyAlignment="1"/>
    <xf numFmtId="4" fontId="6" fillId="2" borderId="0" xfId="0" applyNumberFormat="1" applyFont="1" applyFill="1"/>
    <xf numFmtId="168" fontId="5" fillId="0" borderId="9" xfId="6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168" fontId="5" fillId="0" borderId="9" xfId="6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/>
    <xf numFmtId="0" fontId="5" fillId="0" borderId="8" xfId="0" applyFont="1" applyFill="1" applyBorder="1" applyAlignment="1">
      <alignment horizontal="center" vertical="center" wrapText="1"/>
    </xf>
    <xf numFmtId="14" fontId="5" fillId="0" borderId="8" xfId="0" applyNumberFormat="1" applyFont="1" applyFill="1" applyBorder="1" applyAlignment="1">
      <alignment horizontal="center" vertical="center" wrapText="1"/>
    </xf>
    <xf numFmtId="168" fontId="5" fillId="0" borderId="8" xfId="6" applyNumberFormat="1" applyFont="1" applyFill="1" applyBorder="1" applyAlignment="1">
      <alignment vertical="center" wrapText="1"/>
    </xf>
    <xf numFmtId="168" fontId="5" fillId="0" borderId="1" xfId="6" applyNumberFormat="1" applyFont="1" applyFill="1" applyBorder="1" applyAlignment="1">
      <alignment horizontal="center" vertical="center" wrapText="1"/>
    </xf>
    <xf numFmtId="14" fontId="5" fillId="0" borderId="9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1" fontId="5" fillId="0" borderId="9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/>
    <xf numFmtId="0" fontId="8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168" fontId="5" fillId="0" borderId="7" xfId="6" applyNumberFormat="1" applyFont="1" applyFill="1" applyBorder="1" applyAlignment="1">
      <alignment horizontal="center" vertical="center" wrapText="1"/>
    </xf>
    <xf numFmtId="168" fontId="5" fillId="0" borderId="9" xfId="6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5" fillId="0" borderId="9" xfId="0" applyNumberFormat="1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68" fontId="5" fillId="0" borderId="8" xfId="6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71" fontId="6" fillId="0" borderId="1" xfId="2" applyNumberFormat="1" applyFont="1" applyFill="1" applyBorder="1" applyAlignment="1"/>
    <xf numFmtId="171" fontId="11" fillId="0" borderId="1" xfId="0" applyNumberFormat="1" applyFont="1" applyFill="1" applyBorder="1" applyAlignment="1">
      <alignment wrapText="1"/>
    </xf>
    <xf numFmtId="171" fontId="6" fillId="2" borderId="1" xfId="0" applyNumberFormat="1" applyFont="1" applyFill="1" applyBorder="1" applyAlignment="1">
      <alignment wrapText="1"/>
    </xf>
    <xf numFmtId="171" fontId="11" fillId="2" borderId="1" xfId="0" applyNumberFormat="1" applyFont="1" applyFill="1" applyBorder="1" applyAlignment="1">
      <alignment wrapText="1"/>
    </xf>
    <xf numFmtId="172" fontId="6" fillId="0" borderId="1" xfId="0" applyNumberFormat="1" applyFont="1" applyFill="1" applyBorder="1" applyAlignment="1">
      <alignment wrapText="1"/>
    </xf>
    <xf numFmtId="172" fontId="6" fillId="2" borderId="1" xfId="0" applyNumberFormat="1" applyFont="1" applyFill="1" applyBorder="1" applyAlignment="1">
      <alignment wrapText="1"/>
    </xf>
    <xf numFmtId="172" fontId="6" fillId="0" borderId="1" xfId="2" applyNumberFormat="1" applyFont="1" applyFill="1" applyBorder="1" applyAlignment="1"/>
    <xf numFmtId="172" fontId="6" fillId="0" borderId="1" xfId="2" applyNumberFormat="1" applyFont="1" applyFill="1" applyBorder="1" applyAlignment="1">
      <alignment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52;&#1055;%20&#1085;&#1072;%2001.07.2023\&#1056;&#1072;&#1079;&#1074;.&#1082;&#1086;&#1084;.&#1080;&#1085;&#1092;&#1088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87">
          <cell r="N87">
            <v>49461400</v>
          </cell>
          <cell r="W87">
            <v>259899805.81</v>
          </cell>
          <cell r="AJ87">
            <v>47721196.619999997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73"/>
  <sheetViews>
    <sheetView tabSelected="1" view="pageBreakPreview" zoomScale="60" zoomScaleNormal="75" workbookViewId="0">
      <pane xSplit="1" ySplit="4" topLeftCell="B20" activePane="bottomRight" state="frozen"/>
      <selection pane="topRight" activeCell="B1" sqref="B1"/>
      <selection pane="bottomLeft" activeCell="A5" sqref="A5"/>
      <selection pane="bottomRight" activeCell="J17" sqref="J17"/>
    </sheetView>
  </sheetViews>
  <sheetFormatPr defaultRowHeight="15.75" x14ac:dyDescent="0.25"/>
  <cols>
    <col min="1" max="1" width="7.5703125" style="24" customWidth="1"/>
    <col min="2" max="2" width="44.7109375" style="24" customWidth="1"/>
    <col min="3" max="3" width="23.28515625" style="24" customWidth="1"/>
    <col min="4" max="4" width="19.7109375" style="24" customWidth="1"/>
    <col min="5" max="5" width="13.7109375" style="24" customWidth="1"/>
    <col min="6" max="6" width="13" style="24" customWidth="1"/>
    <col min="7" max="7" width="14" style="24" customWidth="1"/>
    <col min="8" max="8" width="13.85546875" style="24" customWidth="1"/>
    <col min="9" max="9" width="14.140625" style="8" customWidth="1"/>
    <col min="10" max="11" width="16.85546875" style="8" customWidth="1"/>
    <col min="12" max="12" width="15.5703125" style="8" customWidth="1"/>
    <col min="13" max="13" width="12.85546875" style="24" customWidth="1"/>
    <col min="14" max="15" width="15.28515625" style="24" customWidth="1"/>
    <col min="16" max="16" width="14.42578125" style="24" customWidth="1"/>
    <col min="17" max="17" width="12.85546875" style="24" customWidth="1"/>
    <col min="18" max="19" width="13.85546875" style="24" customWidth="1"/>
    <col min="20" max="20" width="16.85546875" style="24" customWidth="1"/>
    <col min="21" max="21" width="25.85546875" style="24" customWidth="1"/>
    <col min="22" max="22" width="26.140625" style="24" customWidth="1"/>
    <col min="23" max="16384" width="9.140625" style="24"/>
  </cols>
  <sheetData>
    <row r="1" spans="1:22" ht="51" customHeight="1" x14ac:dyDescent="0.25">
      <c r="A1" s="89" t="s">
        <v>36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</row>
    <row r="2" spans="1:22" ht="18.75" customHeight="1" x14ac:dyDescent="0.25">
      <c r="A2" s="90" t="s">
        <v>166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91"/>
    </row>
    <row r="3" spans="1:22" s="25" customFormat="1" x14ac:dyDescent="0.25">
      <c r="A3" s="92" t="s">
        <v>9</v>
      </c>
      <c r="B3" s="92" t="s">
        <v>7</v>
      </c>
      <c r="C3" s="92" t="s">
        <v>2</v>
      </c>
      <c r="D3" s="92" t="s">
        <v>8</v>
      </c>
      <c r="E3" s="92" t="s">
        <v>106</v>
      </c>
      <c r="F3" s="92"/>
      <c r="G3" s="92"/>
      <c r="H3" s="92"/>
      <c r="I3" s="93" t="s">
        <v>167</v>
      </c>
      <c r="J3" s="93"/>
      <c r="K3" s="93"/>
      <c r="L3" s="93"/>
      <c r="M3" s="92" t="s">
        <v>3</v>
      </c>
      <c r="N3" s="92"/>
      <c r="O3" s="92"/>
      <c r="P3" s="92"/>
      <c r="Q3" s="92" t="s">
        <v>4</v>
      </c>
      <c r="R3" s="92"/>
      <c r="S3" s="92"/>
      <c r="T3" s="92"/>
      <c r="U3" s="92" t="s">
        <v>107</v>
      </c>
      <c r="V3" s="92" t="s">
        <v>108</v>
      </c>
    </row>
    <row r="4" spans="1:22" s="25" customFormat="1" ht="59.25" customHeight="1" x14ac:dyDescent="0.25">
      <c r="A4" s="92"/>
      <c r="B4" s="92"/>
      <c r="C4" s="92"/>
      <c r="D4" s="92"/>
      <c r="E4" s="55" t="s">
        <v>0</v>
      </c>
      <c r="F4" s="55" t="s">
        <v>5</v>
      </c>
      <c r="G4" s="55" t="s">
        <v>47</v>
      </c>
      <c r="H4" s="55" t="s">
        <v>48</v>
      </c>
      <c r="I4" s="62" t="s">
        <v>0</v>
      </c>
      <c r="J4" s="62" t="s">
        <v>5</v>
      </c>
      <c r="K4" s="62" t="s">
        <v>47</v>
      </c>
      <c r="L4" s="62" t="s">
        <v>48</v>
      </c>
      <c r="M4" s="55" t="s">
        <v>0</v>
      </c>
      <c r="N4" s="55" t="s">
        <v>5</v>
      </c>
      <c r="O4" s="55" t="s">
        <v>47</v>
      </c>
      <c r="P4" s="55" t="s">
        <v>48</v>
      </c>
      <c r="Q4" s="55" t="s">
        <v>0</v>
      </c>
      <c r="R4" s="55" t="s">
        <v>5</v>
      </c>
      <c r="S4" s="55" t="s">
        <v>47</v>
      </c>
      <c r="T4" s="55" t="s">
        <v>48</v>
      </c>
      <c r="U4" s="92"/>
      <c r="V4" s="92"/>
    </row>
    <row r="5" spans="1:22" s="25" customFormat="1" ht="22.5" customHeight="1" x14ac:dyDescent="0.25">
      <c r="A5" s="55">
        <v>1</v>
      </c>
      <c r="B5" s="55">
        <v>2</v>
      </c>
      <c r="C5" s="55">
        <v>3</v>
      </c>
      <c r="D5" s="55">
        <v>4</v>
      </c>
      <c r="E5" s="55">
        <v>5</v>
      </c>
      <c r="F5" s="55">
        <v>6</v>
      </c>
      <c r="G5" s="55">
        <v>7</v>
      </c>
      <c r="H5" s="55">
        <v>8</v>
      </c>
      <c r="I5" s="62">
        <v>9</v>
      </c>
      <c r="J5" s="62">
        <v>10</v>
      </c>
      <c r="K5" s="62">
        <v>11</v>
      </c>
      <c r="L5" s="62">
        <v>12</v>
      </c>
      <c r="M5" s="55">
        <v>13</v>
      </c>
      <c r="N5" s="55">
        <v>14</v>
      </c>
      <c r="O5" s="55">
        <v>15</v>
      </c>
      <c r="P5" s="55">
        <v>16</v>
      </c>
      <c r="Q5" s="55">
        <v>17</v>
      </c>
      <c r="R5" s="55">
        <v>18</v>
      </c>
      <c r="S5" s="55">
        <v>19</v>
      </c>
      <c r="T5" s="55">
        <v>20</v>
      </c>
      <c r="U5" s="55">
        <v>21</v>
      </c>
      <c r="V5" s="55">
        <v>22</v>
      </c>
    </row>
    <row r="6" spans="1:22" s="25" customFormat="1" ht="64.5" customHeight="1" x14ac:dyDescent="0.25">
      <c r="A6" s="55"/>
      <c r="B6" s="85" t="s">
        <v>153</v>
      </c>
      <c r="C6" s="85"/>
      <c r="D6" s="85"/>
      <c r="E6" s="30">
        <f t="shared" ref="E6:F6" si="0">SUM(E7:E23)</f>
        <v>3526.4</v>
      </c>
      <c r="F6" s="30">
        <f t="shared" si="0"/>
        <v>0</v>
      </c>
      <c r="G6" s="30">
        <f>SUM(G7:G23)</f>
        <v>3526.4</v>
      </c>
      <c r="H6" s="30">
        <f>SUM(H7:H23)</f>
        <v>0</v>
      </c>
      <c r="I6" s="63">
        <f t="shared" ref="I6:T6" si="1">SUM(I7:I23)</f>
        <v>2222.9</v>
      </c>
      <c r="J6" s="63">
        <f t="shared" si="1"/>
        <v>0</v>
      </c>
      <c r="K6" s="63">
        <f t="shared" si="1"/>
        <v>2222.9</v>
      </c>
      <c r="L6" s="63">
        <f>SUM(L7:L23)</f>
        <v>0</v>
      </c>
      <c r="M6" s="33">
        <f t="shared" si="1"/>
        <v>1750.9</v>
      </c>
      <c r="N6" s="33">
        <f t="shared" si="1"/>
        <v>0</v>
      </c>
      <c r="O6" s="33">
        <f t="shared" si="1"/>
        <v>1750.9</v>
      </c>
      <c r="P6" s="33">
        <f t="shared" si="1"/>
        <v>0</v>
      </c>
      <c r="Q6" s="33">
        <f t="shared" si="1"/>
        <v>1750.9</v>
      </c>
      <c r="R6" s="33">
        <f t="shared" si="1"/>
        <v>0</v>
      </c>
      <c r="S6" s="33">
        <f t="shared" si="1"/>
        <v>1750.9</v>
      </c>
      <c r="T6" s="33">
        <f t="shared" si="1"/>
        <v>0</v>
      </c>
      <c r="U6" s="34">
        <f>M6/I6</f>
        <v>0.78766476224751447</v>
      </c>
      <c r="V6" s="34">
        <f>Q6/I6</f>
        <v>0.78766476224751447</v>
      </c>
    </row>
    <row r="7" spans="1:22" s="25" customFormat="1" ht="33" customHeight="1" x14ac:dyDescent="0.25">
      <c r="A7" s="56" t="s">
        <v>49</v>
      </c>
      <c r="B7" s="40" t="s">
        <v>73</v>
      </c>
      <c r="C7" s="26" t="s">
        <v>11</v>
      </c>
      <c r="D7" s="26" t="s">
        <v>10</v>
      </c>
      <c r="E7" s="27">
        <f>F7+G7+H7</f>
        <v>42.8</v>
      </c>
      <c r="F7" s="125">
        <v>0</v>
      </c>
      <c r="G7" s="75">
        <v>42.8</v>
      </c>
      <c r="H7" s="125">
        <v>0</v>
      </c>
      <c r="I7" s="64">
        <f>J7+K7+L7</f>
        <v>0</v>
      </c>
      <c r="J7" s="126">
        <v>0</v>
      </c>
      <c r="K7" s="64">
        <v>0</v>
      </c>
      <c r="L7" s="126">
        <v>0</v>
      </c>
      <c r="M7" s="27">
        <f>N7+O7+P7</f>
        <v>0</v>
      </c>
      <c r="N7" s="125">
        <v>0</v>
      </c>
      <c r="O7" s="27">
        <v>0</v>
      </c>
      <c r="P7" s="125">
        <v>0</v>
      </c>
      <c r="Q7" s="27">
        <f>R7+S7+T7</f>
        <v>0</v>
      </c>
      <c r="R7" s="125">
        <v>0</v>
      </c>
      <c r="S7" s="27">
        <v>0</v>
      </c>
      <c r="T7" s="125">
        <v>0</v>
      </c>
      <c r="U7" s="28" t="s">
        <v>6</v>
      </c>
      <c r="V7" s="28" t="s">
        <v>6</v>
      </c>
    </row>
    <row r="8" spans="1:22" s="25" customFormat="1" ht="42" customHeight="1" x14ac:dyDescent="0.25">
      <c r="A8" s="56" t="s">
        <v>50</v>
      </c>
      <c r="B8" s="41" t="s">
        <v>74</v>
      </c>
      <c r="C8" s="26" t="s">
        <v>11</v>
      </c>
      <c r="D8" s="26" t="s">
        <v>10</v>
      </c>
      <c r="E8" s="27">
        <f t="shared" ref="E8:E23" si="2">F8+G8+H8</f>
        <v>227.6</v>
      </c>
      <c r="F8" s="125">
        <v>0</v>
      </c>
      <c r="G8" s="75">
        <v>227.6</v>
      </c>
      <c r="H8" s="125">
        <v>0</v>
      </c>
      <c r="I8" s="64">
        <f t="shared" ref="I8:I23" si="3">J8+K8+L8</f>
        <v>227.6</v>
      </c>
      <c r="J8" s="126">
        <v>0</v>
      </c>
      <c r="K8" s="64">
        <v>227.6</v>
      </c>
      <c r="L8" s="126">
        <v>0</v>
      </c>
      <c r="M8" s="27">
        <f t="shared" ref="M8:M23" si="4">N8+O8+P8</f>
        <v>0</v>
      </c>
      <c r="N8" s="125">
        <v>0</v>
      </c>
      <c r="O8" s="27">
        <v>0</v>
      </c>
      <c r="P8" s="125">
        <v>0</v>
      </c>
      <c r="Q8" s="27">
        <f t="shared" ref="Q8:Q23" si="5">R8+S8+T8</f>
        <v>0</v>
      </c>
      <c r="R8" s="125">
        <v>0</v>
      </c>
      <c r="S8" s="27">
        <v>0</v>
      </c>
      <c r="T8" s="125">
        <v>0</v>
      </c>
      <c r="U8" s="28">
        <v>0</v>
      </c>
      <c r="V8" s="28">
        <v>0</v>
      </c>
    </row>
    <row r="9" spans="1:22" s="25" customFormat="1" ht="45" customHeight="1" x14ac:dyDescent="0.25">
      <c r="A9" s="56" t="s">
        <v>51</v>
      </c>
      <c r="B9" s="41" t="s">
        <v>75</v>
      </c>
      <c r="C9" s="26" t="s">
        <v>11</v>
      </c>
      <c r="D9" s="26" t="s">
        <v>10</v>
      </c>
      <c r="E9" s="27">
        <f t="shared" si="2"/>
        <v>425.8</v>
      </c>
      <c r="F9" s="125">
        <v>0</v>
      </c>
      <c r="G9" s="75">
        <v>425.8</v>
      </c>
      <c r="H9" s="125">
        <v>0</v>
      </c>
      <c r="I9" s="64">
        <f t="shared" si="3"/>
        <v>145</v>
      </c>
      <c r="J9" s="126">
        <v>0</v>
      </c>
      <c r="K9" s="64">
        <v>145</v>
      </c>
      <c r="L9" s="126">
        <v>0</v>
      </c>
      <c r="M9" s="27">
        <f t="shared" si="4"/>
        <v>145</v>
      </c>
      <c r="N9" s="125">
        <v>0</v>
      </c>
      <c r="O9" s="27">
        <v>145</v>
      </c>
      <c r="P9" s="125">
        <v>0</v>
      </c>
      <c r="Q9" s="27">
        <f t="shared" si="5"/>
        <v>145</v>
      </c>
      <c r="R9" s="125">
        <v>0</v>
      </c>
      <c r="S9" s="27">
        <f>O9</f>
        <v>145</v>
      </c>
      <c r="T9" s="125">
        <v>0</v>
      </c>
      <c r="U9" s="28">
        <f>M9/I9</f>
        <v>1</v>
      </c>
      <c r="V9" s="28">
        <f>Q9/I9</f>
        <v>1</v>
      </c>
    </row>
    <row r="10" spans="1:22" s="25" customFormat="1" ht="34.5" customHeight="1" x14ac:dyDescent="0.25">
      <c r="A10" s="56" t="s">
        <v>52</v>
      </c>
      <c r="B10" s="40" t="s">
        <v>76</v>
      </c>
      <c r="C10" s="26" t="s">
        <v>11</v>
      </c>
      <c r="D10" s="26" t="s">
        <v>10</v>
      </c>
      <c r="E10" s="27">
        <f t="shared" si="2"/>
        <v>176.6</v>
      </c>
      <c r="F10" s="125">
        <v>0</v>
      </c>
      <c r="G10" s="75">
        <v>176.6</v>
      </c>
      <c r="H10" s="125">
        <v>0</v>
      </c>
      <c r="I10" s="64">
        <f t="shared" si="3"/>
        <v>176.6</v>
      </c>
      <c r="J10" s="126">
        <v>0</v>
      </c>
      <c r="K10" s="64">
        <v>176.6</v>
      </c>
      <c r="L10" s="126">
        <v>0</v>
      </c>
      <c r="M10" s="27">
        <f t="shared" si="4"/>
        <v>147.4</v>
      </c>
      <c r="N10" s="125">
        <v>0</v>
      </c>
      <c r="O10" s="27">
        <v>147.4</v>
      </c>
      <c r="P10" s="125">
        <v>0</v>
      </c>
      <c r="Q10" s="27">
        <f t="shared" si="5"/>
        <v>147.4</v>
      </c>
      <c r="R10" s="125">
        <v>0</v>
      </c>
      <c r="S10" s="27">
        <f>O10</f>
        <v>147.4</v>
      </c>
      <c r="T10" s="125">
        <v>0</v>
      </c>
      <c r="U10" s="28">
        <f>M10/I10</f>
        <v>0.83465458663646663</v>
      </c>
      <c r="V10" s="28">
        <f>Q10/I10</f>
        <v>0.83465458663646663</v>
      </c>
    </row>
    <row r="11" spans="1:22" s="25" customFormat="1" ht="29.25" customHeight="1" x14ac:dyDescent="0.25">
      <c r="A11" s="56" t="s">
        <v>53</v>
      </c>
      <c r="B11" s="41" t="s">
        <v>77</v>
      </c>
      <c r="C11" s="26" t="s">
        <v>11</v>
      </c>
      <c r="D11" s="26" t="s">
        <v>10</v>
      </c>
      <c r="E11" s="27">
        <f t="shared" si="2"/>
        <v>134.4</v>
      </c>
      <c r="F11" s="125">
        <v>0</v>
      </c>
      <c r="G11" s="75">
        <v>134.4</v>
      </c>
      <c r="H11" s="125">
        <v>0</v>
      </c>
      <c r="I11" s="64">
        <f t="shared" si="3"/>
        <v>0</v>
      </c>
      <c r="J11" s="126">
        <v>0</v>
      </c>
      <c r="K11" s="64">
        <v>0</v>
      </c>
      <c r="L11" s="126">
        <v>0</v>
      </c>
      <c r="M11" s="27">
        <f t="shared" si="4"/>
        <v>0</v>
      </c>
      <c r="N11" s="125">
        <v>0</v>
      </c>
      <c r="O11" s="27">
        <v>0</v>
      </c>
      <c r="P11" s="125">
        <v>0</v>
      </c>
      <c r="Q11" s="27">
        <f t="shared" si="5"/>
        <v>0</v>
      </c>
      <c r="R11" s="125">
        <v>0</v>
      </c>
      <c r="S11" s="27">
        <v>0</v>
      </c>
      <c r="T11" s="125">
        <v>0</v>
      </c>
      <c r="U11" s="34" t="s">
        <v>6</v>
      </c>
      <c r="V11" s="34" t="s">
        <v>6</v>
      </c>
    </row>
    <row r="12" spans="1:22" s="25" customFormat="1" ht="32.25" customHeight="1" x14ac:dyDescent="0.25">
      <c r="A12" s="56" t="s">
        <v>54</v>
      </c>
      <c r="B12" s="41" t="s">
        <v>78</v>
      </c>
      <c r="C12" s="26" t="s">
        <v>11</v>
      </c>
      <c r="D12" s="26" t="s">
        <v>10</v>
      </c>
      <c r="E12" s="27">
        <f t="shared" si="2"/>
        <v>100.7</v>
      </c>
      <c r="F12" s="125">
        <v>0</v>
      </c>
      <c r="G12" s="75">
        <v>100.7</v>
      </c>
      <c r="H12" s="125">
        <v>0</v>
      </c>
      <c r="I12" s="64">
        <f t="shared" si="3"/>
        <v>100.7</v>
      </c>
      <c r="J12" s="126">
        <v>0</v>
      </c>
      <c r="K12" s="64">
        <v>100.7</v>
      </c>
      <c r="L12" s="126">
        <v>0</v>
      </c>
      <c r="M12" s="27">
        <f t="shared" si="4"/>
        <v>100.4</v>
      </c>
      <c r="N12" s="125">
        <v>0</v>
      </c>
      <c r="O12" s="27">
        <v>100.4</v>
      </c>
      <c r="P12" s="125">
        <v>0</v>
      </c>
      <c r="Q12" s="27">
        <f t="shared" si="5"/>
        <v>100.4</v>
      </c>
      <c r="R12" s="125">
        <v>0</v>
      </c>
      <c r="S12" s="27">
        <f>O12</f>
        <v>100.4</v>
      </c>
      <c r="T12" s="125">
        <v>0</v>
      </c>
      <c r="U12" s="28">
        <f>M12/I12</f>
        <v>0.99702085402184715</v>
      </c>
      <c r="V12" s="28">
        <f>Q12/I12</f>
        <v>0.99702085402184715</v>
      </c>
    </row>
    <row r="13" spans="1:22" s="25" customFormat="1" ht="40.5" customHeight="1" x14ac:dyDescent="0.25">
      <c r="A13" s="56" t="s">
        <v>55</v>
      </c>
      <c r="B13" s="40" t="s">
        <v>79</v>
      </c>
      <c r="C13" s="26" t="s">
        <v>11</v>
      </c>
      <c r="D13" s="26" t="s">
        <v>10</v>
      </c>
      <c r="E13" s="27">
        <f t="shared" si="2"/>
        <v>234.1</v>
      </c>
      <c r="F13" s="125">
        <v>0</v>
      </c>
      <c r="G13" s="75">
        <v>234.1</v>
      </c>
      <c r="H13" s="125">
        <v>0</v>
      </c>
      <c r="I13" s="64">
        <f t="shared" si="3"/>
        <v>234.1</v>
      </c>
      <c r="J13" s="126">
        <v>0</v>
      </c>
      <c r="K13" s="64">
        <v>234.1</v>
      </c>
      <c r="L13" s="126">
        <v>0</v>
      </c>
      <c r="M13" s="27">
        <f t="shared" si="4"/>
        <v>234.1</v>
      </c>
      <c r="N13" s="125">
        <v>0</v>
      </c>
      <c r="O13" s="27">
        <v>234.1</v>
      </c>
      <c r="P13" s="125">
        <v>0</v>
      </c>
      <c r="Q13" s="27">
        <f t="shared" si="5"/>
        <v>234.1</v>
      </c>
      <c r="R13" s="125">
        <v>0</v>
      </c>
      <c r="S13" s="27">
        <f>O13</f>
        <v>234.1</v>
      </c>
      <c r="T13" s="125">
        <v>0</v>
      </c>
      <c r="U13" s="28">
        <f>M13/I13</f>
        <v>1</v>
      </c>
      <c r="V13" s="28">
        <f>Q13/I13</f>
        <v>1</v>
      </c>
    </row>
    <row r="14" spans="1:22" s="25" customFormat="1" ht="35.25" customHeight="1" x14ac:dyDescent="0.25">
      <c r="A14" s="56" t="s">
        <v>56</v>
      </c>
      <c r="B14" s="40" t="s">
        <v>80</v>
      </c>
      <c r="C14" s="26" t="s">
        <v>11</v>
      </c>
      <c r="D14" s="26" t="s">
        <v>10</v>
      </c>
      <c r="E14" s="27">
        <f t="shared" si="2"/>
        <v>248.5</v>
      </c>
      <c r="F14" s="125">
        <v>0</v>
      </c>
      <c r="G14" s="75">
        <v>248.5</v>
      </c>
      <c r="H14" s="125">
        <v>0</v>
      </c>
      <c r="I14" s="64">
        <f t="shared" si="3"/>
        <v>186</v>
      </c>
      <c r="J14" s="126">
        <v>0</v>
      </c>
      <c r="K14" s="64">
        <v>186</v>
      </c>
      <c r="L14" s="126">
        <v>0</v>
      </c>
      <c r="M14" s="27">
        <f t="shared" si="4"/>
        <v>185.1</v>
      </c>
      <c r="N14" s="125">
        <v>0</v>
      </c>
      <c r="O14" s="27">
        <v>185.1</v>
      </c>
      <c r="P14" s="125">
        <v>0</v>
      </c>
      <c r="Q14" s="27">
        <f t="shared" si="5"/>
        <v>185.1</v>
      </c>
      <c r="R14" s="125">
        <v>0</v>
      </c>
      <c r="S14" s="27">
        <f>O14</f>
        <v>185.1</v>
      </c>
      <c r="T14" s="125">
        <v>0</v>
      </c>
      <c r="U14" s="28">
        <f>M14/I14</f>
        <v>0.99516129032258061</v>
      </c>
      <c r="V14" s="28">
        <f>Q14/I14</f>
        <v>0.99516129032258061</v>
      </c>
    </row>
    <row r="15" spans="1:22" s="25" customFormat="1" ht="32.25" customHeight="1" x14ac:dyDescent="0.25">
      <c r="A15" s="56" t="s">
        <v>57</v>
      </c>
      <c r="B15" s="40" t="s">
        <v>81</v>
      </c>
      <c r="C15" s="26" t="s">
        <v>11</v>
      </c>
      <c r="D15" s="26" t="s">
        <v>10</v>
      </c>
      <c r="E15" s="27">
        <f t="shared" si="2"/>
        <v>240.7</v>
      </c>
      <c r="F15" s="125">
        <v>0</v>
      </c>
      <c r="G15" s="75">
        <v>240.7</v>
      </c>
      <c r="H15" s="125">
        <v>0</v>
      </c>
      <c r="I15" s="64">
        <f t="shared" si="3"/>
        <v>227</v>
      </c>
      <c r="J15" s="126">
        <v>0</v>
      </c>
      <c r="K15" s="64">
        <v>227</v>
      </c>
      <c r="L15" s="126">
        <v>0</v>
      </c>
      <c r="M15" s="27">
        <f t="shared" si="4"/>
        <v>227</v>
      </c>
      <c r="N15" s="125">
        <v>0</v>
      </c>
      <c r="O15" s="27">
        <v>227</v>
      </c>
      <c r="P15" s="125">
        <v>0</v>
      </c>
      <c r="Q15" s="27">
        <f t="shared" si="5"/>
        <v>227</v>
      </c>
      <c r="R15" s="125">
        <v>0</v>
      </c>
      <c r="S15" s="27">
        <f>O15</f>
        <v>227</v>
      </c>
      <c r="T15" s="125">
        <v>0</v>
      </c>
      <c r="U15" s="28">
        <f>M15/I15</f>
        <v>1</v>
      </c>
      <c r="V15" s="28">
        <f>Q15/I15</f>
        <v>1</v>
      </c>
    </row>
    <row r="16" spans="1:22" s="25" customFormat="1" ht="31.5" customHeight="1" x14ac:dyDescent="0.25">
      <c r="A16" s="56" t="s">
        <v>58</v>
      </c>
      <c r="B16" s="40" t="s">
        <v>82</v>
      </c>
      <c r="C16" s="26" t="s">
        <v>11</v>
      </c>
      <c r="D16" s="26" t="s">
        <v>10</v>
      </c>
      <c r="E16" s="27">
        <f t="shared" si="2"/>
        <v>486.2</v>
      </c>
      <c r="F16" s="125">
        <v>0</v>
      </c>
      <c r="G16" s="75">
        <v>486.2</v>
      </c>
      <c r="H16" s="125">
        <v>0</v>
      </c>
      <c r="I16" s="64">
        <f t="shared" si="3"/>
        <v>450.1</v>
      </c>
      <c r="J16" s="126">
        <v>0</v>
      </c>
      <c r="K16" s="64">
        <v>450.1</v>
      </c>
      <c r="L16" s="126">
        <v>0</v>
      </c>
      <c r="M16" s="27">
        <f t="shared" si="4"/>
        <v>450</v>
      </c>
      <c r="N16" s="125">
        <v>0</v>
      </c>
      <c r="O16" s="27">
        <v>450</v>
      </c>
      <c r="P16" s="125">
        <v>0</v>
      </c>
      <c r="Q16" s="27">
        <f t="shared" si="5"/>
        <v>450</v>
      </c>
      <c r="R16" s="125">
        <v>0</v>
      </c>
      <c r="S16" s="27">
        <f>O16</f>
        <v>450</v>
      </c>
      <c r="T16" s="125">
        <v>0</v>
      </c>
      <c r="U16" s="28">
        <f>M16/I16</f>
        <v>0.99977782714952224</v>
      </c>
      <c r="V16" s="28">
        <f>Q16/I16</f>
        <v>0.99977782714952224</v>
      </c>
    </row>
    <row r="17" spans="1:22" s="25" customFormat="1" ht="44.25" customHeight="1" x14ac:dyDescent="0.25">
      <c r="A17" s="56" t="s">
        <v>59</v>
      </c>
      <c r="B17" s="40" t="s">
        <v>83</v>
      </c>
      <c r="C17" s="26" t="s">
        <v>11</v>
      </c>
      <c r="D17" s="26" t="s">
        <v>10</v>
      </c>
      <c r="E17" s="27">
        <f t="shared" si="2"/>
        <v>156.6</v>
      </c>
      <c r="F17" s="125">
        <v>0</v>
      </c>
      <c r="G17" s="75">
        <v>156.6</v>
      </c>
      <c r="H17" s="125">
        <v>0</v>
      </c>
      <c r="I17" s="64">
        <f t="shared" si="3"/>
        <v>0</v>
      </c>
      <c r="J17" s="126">
        <v>0</v>
      </c>
      <c r="K17" s="64">
        <v>0</v>
      </c>
      <c r="L17" s="126">
        <v>0</v>
      </c>
      <c r="M17" s="27">
        <f t="shared" si="4"/>
        <v>0</v>
      </c>
      <c r="N17" s="125">
        <v>0</v>
      </c>
      <c r="O17" s="27">
        <v>0</v>
      </c>
      <c r="P17" s="125">
        <v>0</v>
      </c>
      <c r="Q17" s="27">
        <f t="shared" si="5"/>
        <v>0</v>
      </c>
      <c r="R17" s="125">
        <v>0</v>
      </c>
      <c r="S17" s="27">
        <v>0</v>
      </c>
      <c r="T17" s="125">
        <v>0</v>
      </c>
      <c r="U17" s="34" t="s">
        <v>6</v>
      </c>
      <c r="V17" s="34" t="s">
        <v>6</v>
      </c>
    </row>
    <row r="18" spans="1:22" s="25" customFormat="1" ht="28.5" customHeight="1" x14ac:dyDescent="0.25">
      <c r="A18" s="56" t="s">
        <v>60</v>
      </c>
      <c r="B18" s="40" t="s">
        <v>84</v>
      </c>
      <c r="C18" s="26" t="s">
        <v>11</v>
      </c>
      <c r="D18" s="26" t="s">
        <v>10</v>
      </c>
      <c r="E18" s="27">
        <f t="shared" si="2"/>
        <v>187.4</v>
      </c>
      <c r="F18" s="125">
        <v>0</v>
      </c>
      <c r="G18" s="75">
        <v>187.4</v>
      </c>
      <c r="H18" s="125">
        <v>0</v>
      </c>
      <c r="I18" s="64">
        <f t="shared" si="3"/>
        <v>120</v>
      </c>
      <c r="J18" s="126">
        <v>0</v>
      </c>
      <c r="K18" s="64">
        <v>120</v>
      </c>
      <c r="L18" s="126">
        <v>0</v>
      </c>
      <c r="M18" s="27">
        <f t="shared" si="4"/>
        <v>120</v>
      </c>
      <c r="N18" s="125">
        <v>0</v>
      </c>
      <c r="O18" s="27">
        <v>120</v>
      </c>
      <c r="P18" s="125">
        <v>0</v>
      </c>
      <c r="Q18" s="27">
        <f t="shared" si="5"/>
        <v>120</v>
      </c>
      <c r="R18" s="125">
        <v>0</v>
      </c>
      <c r="S18" s="27">
        <f>O18</f>
        <v>120</v>
      </c>
      <c r="T18" s="125">
        <v>0</v>
      </c>
      <c r="U18" s="28">
        <f>M18/I18</f>
        <v>1</v>
      </c>
      <c r="V18" s="28">
        <f>Q18/I18</f>
        <v>1</v>
      </c>
    </row>
    <row r="19" spans="1:22" s="25" customFormat="1" ht="31.5" customHeight="1" x14ac:dyDescent="0.25">
      <c r="A19" s="56" t="s">
        <v>61</v>
      </c>
      <c r="B19" s="40" t="s">
        <v>85</v>
      </c>
      <c r="C19" s="26" t="s">
        <v>11</v>
      </c>
      <c r="D19" s="26" t="s">
        <v>10</v>
      </c>
      <c r="E19" s="27">
        <f t="shared" si="2"/>
        <v>222.4</v>
      </c>
      <c r="F19" s="125">
        <v>0</v>
      </c>
      <c r="G19" s="75">
        <v>222.4</v>
      </c>
      <c r="H19" s="125">
        <v>0</v>
      </c>
      <c r="I19" s="64">
        <f t="shared" si="3"/>
        <v>0</v>
      </c>
      <c r="J19" s="126">
        <v>0</v>
      </c>
      <c r="K19" s="64">
        <v>0</v>
      </c>
      <c r="L19" s="126">
        <v>0</v>
      </c>
      <c r="M19" s="27">
        <f t="shared" si="4"/>
        <v>0</v>
      </c>
      <c r="N19" s="125">
        <v>0</v>
      </c>
      <c r="O19" s="27">
        <v>0</v>
      </c>
      <c r="P19" s="125">
        <v>0</v>
      </c>
      <c r="Q19" s="27">
        <f t="shared" si="5"/>
        <v>0</v>
      </c>
      <c r="R19" s="125">
        <v>0</v>
      </c>
      <c r="S19" s="27">
        <f>R19</f>
        <v>0</v>
      </c>
      <c r="T19" s="125">
        <v>0</v>
      </c>
      <c r="U19" s="34" t="s">
        <v>6</v>
      </c>
      <c r="V19" s="34" t="s">
        <v>6</v>
      </c>
    </row>
    <row r="20" spans="1:22" s="25" customFormat="1" ht="33.75" customHeight="1" x14ac:dyDescent="0.25">
      <c r="A20" s="56" t="s">
        <v>62</v>
      </c>
      <c r="B20" s="40" t="s">
        <v>86</v>
      </c>
      <c r="C20" s="26" t="s">
        <v>11</v>
      </c>
      <c r="D20" s="26" t="s">
        <v>10</v>
      </c>
      <c r="E20" s="27">
        <f t="shared" si="2"/>
        <v>213.9</v>
      </c>
      <c r="F20" s="125">
        <v>0</v>
      </c>
      <c r="G20" s="75">
        <v>213.9</v>
      </c>
      <c r="H20" s="125">
        <v>0</v>
      </c>
      <c r="I20" s="64">
        <f t="shared" si="3"/>
        <v>213.9</v>
      </c>
      <c r="J20" s="126">
        <v>0</v>
      </c>
      <c r="K20" s="64">
        <v>213.9</v>
      </c>
      <c r="L20" s="126">
        <v>0</v>
      </c>
      <c r="M20" s="27">
        <f t="shared" si="4"/>
        <v>0</v>
      </c>
      <c r="N20" s="125">
        <v>0</v>
      </c>
      <c r="O20" s="27">
        <v>0</v>
      </c>
      <c r="P20" s="125">
        <v>0</v>
      </c>
      <c r="Q20" s="27">
        <f t="shared" si="5"/>
        <v>0</v>
      </c>
      <c r="R20" s="125">
        <v>0</v>
      </c>
      <c r="S20" s="27">
        <f t="shared" ref="S20:S23" si="6">R20</f>
        <v>0</v>
      </c>
      <c r="T20" s="125">
        <v>0</v>
      </c>
      <c r="U20" s="28">
        <v>0</v>
      </c>
      <c r="V20" s="28">
        <v>0</v>
      </c>
    </row>
    <row r="21" spans="1:22" s="25" customFormat="1" ht="32.25" customHeight="1" x14ac:dyDescent="0.25">
      <c r="A21" s="56" t="s">
        <v>63</v>
      </c>
      <c r="B21" s="40" t="s">
        <v>87</v>
      </c>
      <c r="C21" s="26" t="s">
        <v>11</v>
      </c>
      <c r="D21" s="26" t="s">
        <v>10</v>
      </c>
      <c r="E21" s="27">
        <f t="shared" si="2"/>
        <v>141.9</v>
      </c>
      <c r="F21" s="125">
        <v>0</v>
      </c>
      <c r="G21" s="75">
        <v>141.9</v>
      </c>
      <c r="H21" s="125">
        <v>0</v>
      </c>
      <c r="I21" s="64">
        <f t="shared" si="3"/>
        <v>141.9</v>
      </c>
      <c r="J21" s="126">
        <v>0</v>
      </c>
      <c r="K21" s="64">
        <v>141.9</v>
      </c>
      <c r="L21" s="126">
        <v>0</v>
      </c>
      <c r="M21" s="27">
        <f t="shared" si="4"/>
        <v>141.9</v>
      </c>
      <c r="N21" s="125">
        <v>0</v>
      </c>
      <c r="O21" s="27">
        <v>141.9</v>
      </c>
      <c r="P21" s="125">
        <v>0</v>
      </c>
      <c r="Q21" s="27">
        <f t="shared" si="5"/>
        <v>141.9</v>
      </c>
      <c r="R21" s="125">
        <v>0</v>
      </c>
      <c r="S21" s="27">
        <f>O21</f>
        <v>141.9</v>
      </c>
      <c r="T21" s="125">
        <v>0</v>
      </c>
      <c r="U21" s="28">
        <f>M21/I21</f>
        <v>1</v>
      </c>
      <c r="V21" s="28">
        <f>Q21/I21</f>
        <v>1</v>
      </c>
    </row>
    <row r="22" spans="1:22" s="25" customFormat="1" ht="33.75" customHeight="1" x14ac:dyDescent="0.25">
      <c r="A22" s="56" t="s">
        <v>64</v>
      </c>
      <c r="B22" s="40" t="s">
        <v>88</v>
      </c>
      <c r="C22" s="26" t="s">
        <v>11</v>
      </c>
      <c r="D22" s="26" t="s">
        <v>10</v>
      </c>
      <c r="E22" s="27">
        <f t="shared" si="2"/>
        <v>101.7</v>
      </c>
      <c r="F22" s="125">
        <v>0</v>
      </c>
      <c r="G22" s="75">
        <v>101.7</v>
      </c>
      <c r="H22" s="125">
        <v>0</v>
      </c>
      <c r="I22" s="64">
        <f t="shared" si="3"/>
        <v>0</v>
      </c>
      <c r="J22" s="126">
        <v>0</v>
      </c>
      <c r="K22" s="64">
        <v>0</v>
      </c>
      <c r="L22" s="126">
        <v>0</v>
      </c>
      <c r="M22" s="27">
        <f t="shared" si="4"/>
        <v>0</v>
      </c>
      <c r="N22" s="125">
        <v>0</v>
      </c>
      <c r="O22" s="27">
        <v>0</v>
      </c>
      <c r="P22" s="125">
        <v>0</v>
      </c>
      <c r="Q22" s="27">
        <f t="shared" si="5"/>
        <v>0</v>
      </c>
      <c r="R22" s="125">
        <v>0</v>
      </c>
      <c r="S22" s="27">
        <f t="shared" si="6"/>
        <v>0</v>
      </c>
      <c r="T22" s="125">
        <v>0</v>
      </c>
      <c r="U22" s="34" t="s">
        <v>6</v>
      </c>
      <c r="V22" s="34" t="s">
        <v>6</v>
      </c>
    </row>
    <row r="23" spans="1:22" s="25" customFormat="1" ht="33.75" customHeight="1" x14ac:dyDescent="0.25">
      <c r="A23" s="56" t="s">
        <v>65</v>
      </c>
      <c r="B23" s="40" t="s">
        <v>89</v>
      </c>
      <c r="C23" s="26" t="s">
        <v>11</v>
      </c>
      <c r="D23" s="26" t="s">
        <v>10</v>
      </c>
      <c r="E23" s="27">
        <f t="shared" si="2"/>
        <v>185.1</v>
      </c>
      <c r="F23" s="125">
        <v>0</v>
      </c>
      <c r="G23" s="75">
        <v>185.1</v>
      </c>
      <c r="H23" s="125">
        <v>0</v>
      </c>
      <c r="I23" s="64">
        <f t="shared" si="3"/>
        <v>0</v>
      </c>
      <c r="J23" s="126">
        <v>0</v>
      </c>
      <c r="K23" s="64">
        <v>0</v>
      </c>
      <c r="L23" s="126">
        <v>0</v>
      </c>
      <c r="M23" s="27">
        <f t="shared" si="4"/>
        <v>0</v>
      </c>
      <c r="N23" s="125">
        <v>0</v>
      </c>
      <c r="O23" s="27">
        <v>0</v>
      </c>
      <c r="P23" s="125">
        <v>0</v>
      </c>
      <c r="Q23" s="27">
        <f t="shared" si="5"/>
        <v>0</v>
      </c>
      <c r="R23" s="125">
        <v>0</v>
      </c>
      <c r="S23" s="27">
        <f t="shared" si="6"/>
        <v>0</v>
      </c>
      <c r="T23" s="125">
        <v>0</v>
      </c>
      <c r="U23" s="34" t="s">
        <v>6</v>
      </c>
      <c r="V23" s="34" t="s">
        <v>6</v>
      </c>
    </row>
    <row r="24" spans="1:22" ht="33.75" customHeight="1" x14ac:dyDescent="0.25">
      <c r="A24" s="57">
        <v>2</v>
      </c>
      <c r="B24" s="85" t="s">
        <v>37</v>
      </c>
      <c r="C24" s="85"/>
      <c r="D24" s="85"/>
      <c r="E24" s="30">
        <f t="shared" ref="E24:G24" si="7">E25+E27</f>
        <v>73002</v>
      </c>
      <c r="F24" s="30">
        <f t="shared" si="7"/>
        <v>0</v>
      </c>
      <c r="G24" s="30">
        <f t="shared" si="7"/>
        <v>73002</v>
      </c>
      <c r="H24" s="30">
        <f>H25+H27</f>
        <v>0</v>
      </c>
      <c r="I24" s="65">
        <f t="shared" ref="I24:T24" si="8">I25+I27</f>
        <v>52526.6</v>
      </c>
      <c r="J24" s="65">
        <f t="shared" ref="J24" si="9">J25+J27</f>
        <v>0</v>
      </c>
      <c r="K24" s="65">
        <f t="shared" ref="K24" si="10">K25+K27</f>
        <v>52526.6</v>
      </c>
      <c r="L24" s="65">
        <f>L25+L27</f>
        <v>0</v>
      </c>
      <c r="M24" s="30">
        <f t="shared" si="8"/>
        <v>52526.3</v>
      </c>
      <c r="N24" s="30">
        <f t="shared" ref="N24" si="11">N25+N27</f>
        <v>0</v>
      </c>
      <c r="O24" s="30">
        <f t="shared" ref="O24" si="12">O25+O27</f>
        <v>52526.3</v>
      </c>
      <c r="P24" s="30">
        <f t="shared" ref="P24" si="13">P25+P27</f>
        <v>0</v>
      </c>
      <c r="Q24" s="30">
        <f t="shared" si="8"/>
        <v>52526.3</v>
      </c>
      <c r="R24" s="30">
        <f t="shared" si="8"/>
        <v>0</v>
      </c>
      <c r="S24" s="30">
        <f>S25+S27</f>
        <v>52526.3</v>
      </c>
      <c r="T24" s="30">
        <f t="shared" si="8"/>
        <v>0</v>
      </c>
      <c r="U24" s="34">
        <f>M24/I24</f>
        <v>0.99999428860805772</v>
      </c>
      <c r="V24" s="34">
        <f>Q24/I24</f>
        <v>0.99999428860805772</v>
      </c>
    </row>
    <row r="25" spans="1:22" ht="30" customHeight="1" x14ac:dyDescent="0.25">
      <c r="A25" s="56" t="s">
        <v>66</v>
      </c>
      <c r="B25" s="88" t="s">
        <v>41</v>
      </c>
      <c r="C25" s="88"/>
      <c r="D25" s="88"/>
      <c r="E25" s="30">
        <f>E26</f>
        <v>11638.2</v>
      </c>
      <c r="F25" s="30">
        <f t="shared" ref="F25:H25" si="14">F26</f>
        <v>0</v>
      </c>
      <c r="G25" s="30">
        <f t="shared" si="14"/>
        <v>11638.2</v>
      </c>
      <c r="H25" s="30">
        <f t="shared" si="14"/>
        <v>0</v>
      </c>
      <c r="I25" s="65">
        <f t="shared" ref="I25" si="15">I26</f>
        <v>7004</v>
      </c>
      <c r="J25" s="65">
        <f t="shared" ref="J25" si="16">J26</f>
        <v>0</v>
      </c>
      <c r="K25" s="65">
        <f t="shared" ref="K25" si="17">K26</f>
        <v>7004</v>
      </c>
      <c r="L25" s="65">
        <f t="shared" ref="L25" si="18">L26</f>
        <v>0</v>
      </c>
      <c r="M25" s="30">
        <f t="shared" ref="M25" si="19">M26</f>
        <v>7003.8</v>
      </c>
      <c r="N25" s="30">
        <f t="shared" ref="N25" si="20">N26</f>
        <v>0</v>
      </c>
      <c r="O25" s="30">
        <f t="shared" ref="O25" si="21">O26</f>
        <v>7003.8</v>
      </c>
      <c r="P25" s="30">
        <f t="shared" ref="P25" si="22">P26</f>
        <v>0</v>
      </c>
      <c r="Q25" s="30">
        <f t="shared" ref="Q25" si="23">Q26</f>
        <v>7003.8</v>
      </c>
      <c r="R25" s="30">
        <f t="shared" ref="R25" si="24">R26</f>
        <v>0</v>
      </c>
      <c r="S25" s="30">
        <f>S26</f>
        <v>7003.8</v>
      </c>
      <c r="T25" s="30">
        <f t="shared" ref="T25" si="25">T26</f>
        <v>0</v>
      </c>
      <c r="U25" s="34">
        <f>M25/I25</f>
        <v>0.9999714448886351</v>
      </c>
      <c r="V25" s="34">
        <f t="shared" ref="V25" si="26">V26</f>
        <v>0.9999714448886351</v>
      </c>
    </row>
    <row r="26" spans="1:22" ht="31.5" x14ac:dyDescent="0.25">
      <c r="A26" s="56" t="s">
        <v>109</v>
      </c>
      <c r="B26" s="35" t="s">
        <v>38</v>
      </c>
      <c r="C26" s="26" t="s">
        <v>11</v>
      </c>
      <c r="D26" s="26" t="s">
        <v>10</v>
      </c>
      <c r="E26" s="27">
        <f>F26+G26+H26</f>
        <v>11638.2</v>
      </c>
      <c r="F26" s="27">
        <v>0</v>
      </c>
      <c r="G26" s="45">
        <v>11638.2</v>
      </c>
      <c r="H26" s="29">
        <v>0</v>
      </c>
      <c r="I26" s="64">
        <f>K26</f>
        <v>7004</v>
      </c>
      <c r="J26" s="64">
        <v>0</v>
      </c>
      <c r="K26" s="64">
        <v>7004</v>
      </c>
      <c r="L26" s="64">
        <v>0</v>
      </c>
      <c r="M26" s="27">
        <f>N26+O26+P26</f>
        <v>7003.8</v>
      </c>
      <c r="N26" s="27">
        <v>0</v>
      </c>
      <c r="O26" s="27">
        <v>7003.8</v>
      </c>
      <c r="P26" s="27"/>
      <c r="Q26" s="27">
        <f>R26+S26+T26</f>
        <v>7003.8</v>
      </c>
      <c r="R26" s="27">
        <f t="shared" ref="R26" si="27">N26</f>
        <v>0</v>
      </c>
      <c r="S26" s="27">
        <f>O26</f>
        <v>7003.8</v>
      </c>
      <c r="T26" s="27">
        <f t="shared" ref="T26" si="28">P26</f>
        <v>0</v>
      </c>
      <c r="U26" s="28">
        <f>M26/I26</f>
        <v>0.9999714448886351</v>
      </c>
      <c r="V26" s="28">
        <f>Q26/I26</f>
        <v>0.9999714448886351</v>
      </c>
    </row>
    <row r="27" spans="1:22" x14ac:dyDescent="0.25">
      <c r="A27" s="56" t="s">
        <v>110</v>
      </c>
      <c r="B27" s="88" t="s">
        <v>42</v>
      </c>
      <c r="C27" s="88"/>
      <c r="D27" s="88"/>
      <c r="E27" s="33">
        <f>E28</f>
        <v>61363.8</v>
      </c>
      <c r="F27" s="33">
        <f t="shared" ref="F27:H27" si="29">F28</f>
        <v>0</v>
      </c>
      <c r="G27" s="33">
        <f t="shared" si="29"/>
        <v>61363.8</v>
      </c>
      <c r="H27" s="33">
        <f t="shared" si="29"/>
        <v>0</v>
      </c>
      <c r="I27" s="63">
        <f t="shared" ref="I27:M27" si="30">I28</f>
        <v>45522.6</v>
      </c>
      <c r="J27" s="63">
        <f t="shared" ref="J27" si="31">J28</f>
        <v>0</v>
      </c>
      <c r="K27" s="63">
        <f t="shared" ref="K27" si="32">K28</f>
        <v>45522.6</v>
      </c>
      <c r="L27" s="63">
        <f t="shared" si="30"/>
        <v>0</v>
      </c>
      <c r="M27" s="33">
        <f t="shared" si="30"/>
        <v>45522.5</v>
      </c>
      <c r="N27" s="33">
        <f t="shared" ref="N27" si="33">N28</f>
        <v>0</v>
      </c>
      <c r="O27" s="33">
        <f t="shared" ref="O27" si="34">O28</f>
        <v>45522.5</v>
      </c>
      <c r="P27" s="33">
        <f t="shared" ref="P27" si="35">P28</f>
        <v>0</v>
      </c>
      <c r="Q27" s="33">
        <f t="shared" ref="Q27:V27" si="36">Q28</f>
        <v>45522.5</v>
      </c>
      <c r="R27" s="33">
        <f t="shared" ref="R27" si="37">R28</f>
        <v>0</v>
      </c>
      <c r="S27" s="33">
        <f t="shared" ref="S27" si="38">S28</f>
        <v>45522.5</v>
      </c>
      <c r="T27" s="33">
        <f t="shared" si="36"/>
        <v>0</v>
      </c>
      <c r="U27" s="36">
        <f>U28</f>
        <v>0.99999780328891585</v>
      </c>
      <c r="V27" s="36">
        <f t="shared" si="36"/>
        <v>0.99999780328891585</v>
      </c>
    </row>
    <row r="28" spans="1:22" ht="94.5" x14ac:dyDescent="0.25">
      <c r="A28" s="56" t="s">
        <v>111</v>
      </c>
      <c r="B28" s="35" t="s">
        <v>43</v>
      </c>
      <c r="C28" s="26" t="s">
        <v>11</v>
      </c>
      <c r="D28" s="26" t="s">
        <v>44</v>
      </c>
      <c r="E28" s="27">
        <f>G28</f>
        <v>61363.8</v>
      </c>
      <c r="F28" s="27">
        <v>0</v>
      </c>
      <c r="G28" s="46">
        <v>61363.8</v>
      </c>
      <c r="H28" s="29">
        <v>0</v>
      </c>
      <c r="I28" s="64">
        <f>K28</f>
        <v>45522.6</v>
      </c>
      <c r="J28" s="64">
        <v>0</v>
      </c>
      <c r="K28" s="64">
        <v>45522.6</v>
      </c>
      <c r="L28" s="64">
        <v>0</v>
      </c>
      <c r="M28" s="27">
        <f>O28</f>
        <v>45522.5</v>
      </c>
      <c r="N28" s="27">
        <v>0</v>
      </c>
      <c r="O28" s="27">
        <v>45522.5</v>
      </c>
      <c r="P28" s="27">
        <v>0</v>
      </c>
      <c r="Q28" s="27">
        <f>S28</f>
        <v>45522.5</v>
      </c>
      <c r="R28" s="27">
        <v>0</v>
      </c>
      <c r="S28" s="27">
        <f>O28</f>
        <v>45522.5</v>
      </c>
      <c r="T28" s="27">
        <v>0</v>
      </c>
      <c r="U28" s="37">
        <f>M28/I28</f>
        <v>0.99999780328891585</v>
      </c>
      <c r="V28" s="37">
        <f>Q28/I28</f>
        <v>0.99999780328891585</v>
      </c>
    </row>
    <row r="29" spans="1:22" ht="64.5" customHeight="1" x14ac:dyDescent="0.25">
      <c r="A29" s="57">
        <v>3</v>
      </c>
      <c r="B29" s="85" t="s">
        <v>39</v>
      </c>
      <c r="C29" s="85"/>
      <c r="D29" s="85"/>
      <c r="E29" s="30">
        <f>E30+E42</f>
        <v>65871.100000000006</v>
      </c>
      <c r="F29" s="30">
        <f t="shared" ref="F29:T29" si="39">F30+F42</f>
        <v>47054.9</v>
      </c>
      <c r="G29" s="30">
        <f t="shared" si="39"/>
        <v>18816.199999999997</v>
      </c>
      <c r="H29" s="30">
        <f t="shared" si="39"/>
        <v>0</v>
      </c>
      <c r="I29" s="65">
        <f t="shared" si="39"/>
        <v>54995.299999999996</v>
      </c>
      <c r="J29" s="65">
        <f t="shared" si="39"/>
        <v>47054.9</v>
      </c>
      <c r="K29" s="65">
        <f t="shared" si="39"/>
        <v>7940.4</v>
      </c>
      <c r="L29" s="65">
        <f t="shared" si="39"/>
        <v>0</v>
      </c>
      <c r="M29" s="30">
        <f t="shared" si="39"/>
        <v>36148.5</v>
      </c>
      <c r="N29" s="30">
        <f t="shared" si="39"/>
        <v>30875</v>
      </c>
      <c r="O29" s="30">
        <f t="shared" si="39"/>
        <v>5273.5</v>
      </c>
      <c r="P29" s="30">
        <f t="shared" si="39"/>
        <v>0</v>
      </c>
      <c r="Q29" s="30">
        <f t="shared" si="39"/>
        <v>36148.5</v>
      </c>
      <c r="R29" s="30">
        <f t="shared" si="39"/>
        <v>30875</v>
      </c>
      <c r="S29" s="30">
        <f t="shared" si="39"/>
        <v>5273.5</v>
      </c>
      <c r="T29" s="30">
        <f t="shared" si="39"/>
        <v>0</v>
      </c>
      <c r="U29" s="34" t="s">
        <v>6</v>
      </c>
      <c r="V29" s="34" t="s">
        <v>6</v>
      </c>
    </row>
    <row r="30" spans="1:22" ht="39" customHeight="1" x14ac:dyDescent="0.25">
      <c r="A30" s="56" t="s">
        <v>67</v>
      </c>
      <c r="B30" s="88" t="s">
        <v>45</v>
      </c>
      <c r="C30" s="88"/>
      <c r="D30" s="88"/>
      <c r="E30" s="30">
        <f>SUM(E31:E41)</f>
        <v>65604.800000000003</v>
      </c>
      <c r="F30" s="30">
        <f t="shared" ref="F30:T30" si="40">SUM(F31:F41)</f>
        <v>47054.9</v>
      </c>
      <c r="G30" s="30">
        <f t="shared" si="40"/>
        <v>18549.899999999998</v>
      </c>
      <c r="H30" s="30">
        <f t="shared" si="40"/>
        <v>0</v>
      </c>
      <c r="I30" s="30">
        <f t="shared" si="40"/>
        <v>54995.299999999996</v>
      </c>
      <c r="J30" s="30">
        <f t="shared" si="40"/>
        <v>47054.9</v>
      </c>
      <c r="K30" s="30">
        <f t="shared" si="40"/>
        <v>7940.4</v>
      </c>
      <c r="L30" s="30">
        <f t="shared" si="40"/>
        <v>0</v>
      </c>
      <c r="M30" s="30">
        <f t="shared" si="40"/>
        <v>36148.5</v>
      </c>
      <c r="N30" s="30">
        <f t="shared" si="40"/>
        <v>30875</v>
      </c>
      <c r="O30" s="30">
        <f t="shared" si="40"/>
        <v>5273.5</v>
      </c>
      <c r="P30" s="30">
        <f t="shared" si="40"/>
        <v>0</v>
      </c>
      <c r="Q30" s="30">
        <f t="shared" si="40"/>
        <v>36148.5</v>
      </c>
      <c r="R30" s="30">
        <f t="shared" si="40"/>
        <v>30875</v>
      </c>
      <c r="S30" s="30">
        <f t="shared" si="40"/>
        <v>5273.5</v>
      </c>
      <c r="T30" s="30">
        <f t="shared" si="40"/>
        <v>0</v>
      </c>
      <c r="U30" s="34" t="s">
        <v>6</v>
      </c>
      <c r="V30" s="34" t="s">
        <v>6</v>
      </c>
    </row>
    <row r="31" spans="1:22" ht="54.75" customHeight="1" x14ac:dyDescent="0.25">
      <c r="A31" s="56" t="s">
        <v>68</v>
      </c>
      <c r="B31" s="42" t="s">
        <v>90</v>
      </c>
      <c r="C31" s="26" t="s">
        <v>11</v>
      </c>
      <c r="D31" s="26" t="s">
        <v>1</v>
      </c>
      <c r="E31" s="27">
        <f>F31+G31+H31</f>
        <v>7000</v>
      </c>
      <c r="F31" s="53">
        <v>4706.7</v>
      </c>
      <c r="G31" s="53">
        <v>2293.3000000000002</v>
      </c>
      <c r="H31" s="127">
        <v>0</v>
      </c>
      <c r="I31" s="64">
        <f>J31+K31+L31</f>
        <v>7000</v>
      </c>
      <c r="J31" s="64">
        <v>4706.7</v>
      </c>
      <c r="K31" s="64">
        <v>2293.3000000000002</v>
      </c>
      <c r="L31" s="126">
        <v>0</v>
      </c>
      <c r="M31" s="27">
        <f>N31+O31+P31</f>
        <v>0</v>
      </c>
      <c r="N31" s="27">
        <v>0</v>
      </c>
      <c r="O31" s="27">
        <v>0</v>
      </c>
      <c r="P31" s="125">
        <v>0</v>
      </c>
      <c r="Q31" s="27">
        <f>R31+S31+T31</f>
        <v>0</v>
      </c>
      <c r="R31" s="27">
        <v>0</v>
      </c>
      <c r="S31" s="27">
        <v>0</v>
      </c>
      <c r="T31" s="125">
        <v>0</v>
      </c>
      <c r="U31" s="28">
        <f>M31/I31</f>
        <v>0</v>
      </c>
      <c r="V31" s="28">
        <f>Q31/I31</f>
        <v>0</v>
      </c>
    </row>
    <row r="32" spans="1:22" ht="52.5" customHeight="1" x14ac:dyDescent="0.25">
      <c r="A32" s="56" t="s">
        <v>114</v>
      </c>
      <c r="B32" s="42" t="s">
        <v>91</v>
      </c>
      <c r="C32" s="26" t="s">
        <v>11</v>
      </c>
      <c r="D32" s="26" t="s">
        <v>1</v>
      </c>
      <c r="E32" s="27">
        <f t="shared" ref="E32:E40" si="41">F32+G32+H32</f>
        <v>7252.2</v>
      </c>
      <c r="F32" s="53">
        <v>6270</v>
      </c>
      <c r="G32" s="53">
        <f>330+652.2</f>
        <v>982.2</v>
      </c>
      <c r="H32" s="127">
        <v>0</v>
      </c>
      <c r="I32" s="64">
        <f t="shared" ref="I32:I40" si="42">J32+K32+L32</f>
        <v>7252.2</v>
      </c>
      <c r="J32" s="64">
        <v>6270</v>
      </c>
      <c r="K32" s="64">
        <f>652.2+330</f>
        <v>982.2</v>
      </c>
      <c r="L32" s="126">
        <v>0</v>
      </c>
      <c r="M32" s="27">
        <f t="shared" ref="M32:M40" si="43">N32+O32+P32</f>
        <v>7252.2</v>
      </c>
      <c r="N32" s="27">
        <v>6270</v>
      </c>
      <c r="O32" s="27">
        <f>652.2+330</f>
        <v>982.2</v>
      </c>
      <c r="P32" s="125">
        <v>0</v>
      </c>
      <c r="Q32" s="27">
        <f t="shared" ref="Q32:Q40" si="44">R32+S32+T32</f>
        <v>7252.2</v>
      </c>
      <c r="R32" s="27">
        <v>6270</v>
      </c>
      <c r="S32" s="27">
        <f>O32</f>
        <v>982.2</v>
      </c>
      <c r="T32" s="125">
        <v>0</v>
      </c>
      <c r="U32" s="28">
        <f>M32/I32</f>
        <v>1</v>
      </c>
      <c r="V32" s="28">
        <f>Q32/I32</f>
        <v>1</v>
      </c>
    </row>
    <row r="33" spans="1:22" ht="54.75" customHeight="1" x14ac:dyDescent="0.25">
      <c r="A33" s="56" t="s">
        <v>115</v>
      </c>
      <c r="B33" s="42" t="s">
        <v>93</v>
      </c>
      <c r="C33" s="26" t="s">
        <v>11</v>
      </c>
      <c r="D33" s="26" t="s">
        <v>1</v>
      </c>
      <c r="E33" s="27">
        <f t="shared" si="41"/>
        <v>7900</v>
      </c>
      <c r="F33" s="44">
        <v>6270</v>
      </c>
      <c r="G33" s="44">
        <v>1630</v>
      </c>
      <c r="H33" s="127">
        <v>0</v>
      </c>
      <c r="I33" s="64">
        <f t="shared" si="42"/>
        <v>6600</v>
      </c>
      <c r="J33" s="64">
        <v>6270</v>
      </c>
      <c r="K33" s="64">
        <v>330</v>
      </c>
      <c r="L33" s="126">
        <v>0</v>
      </c>
      <c r="M33" s="27">
        <f t="shared" si="43"/>
        <v>6600</v>
      </c>
      <c r="N33" s="27">
        <v>6270</v>
      </c>
      <c r="O33" s="27">
        <v>330</v>
      </c>
      <c r="P33" s="125">
        <v>0</v>
      </c>
      <c r="Q33" s="27">
        <f t="shared" si="44"/>
        <v>6600</v>
      </c>
      <c r="R33" s="27">
        <v>6270</v>
      </c>
      <c r="S33" s="27">
        <v>330</v>
      </c>
      <c r="T33" s="125">
        <v>0</v>
      </c>
      <c r="U33" s="28">
        <f>M33/I33</f>
        <v>1</v>
      </c>
      <c r="V33" s="28">
        <f>Q33/I33</f>
        <v>1</v>
      </c>
    </row>
    <row r="34" spans="1:22" ht="48" customHeight="1" x14ac:dyDescent="0.25">
      <c r="A34" s="56" t="s">
        <v>116</v>
      </c>
      <c r="B34" s="42" t="s">
        <v>94</v>
      </c>
      <c r="C34" s="26" t="s">
        <v>11</v>
      </c>
      <c r="D34" s="26" t="s">
        <v>1</v>
      </c>
      <c r="E34" s="27">
        <f t="shared" si="41"/>
        <v>6300</v>
      </c>
      <c r="F34" s="44">
        <v>5985</v>
      </c>
      <c r="G34" s="44">
        <v>315</v>
      </c>
      <c r="H34" s="127">
        <v>0</v>
      </c>
      <c r="I34" s="64">
        <f t="shared" si="42"/>
        <v>6300</v>
      </c>
      <c r="J34" s="64">
        <v>5985</v>
      </c>
      <c r="K34" s="64">
        <v>315</v>
      </c>
      <c r="L34" s="126">
        <v>0</v>
      </c>
      <c r="M34" s="27">
        <f t="shared" si="43"/>
        <v>6300</v>
      </c>
      <c r="N34" s="27">
        <v>5985</v>
      </c>
      <c r="O34" s="27">
        <v>315</v>
      </c>
      <c r="P34" s="125">
        <v>0</v>
      </c>
      <c r="Q34" s="27">
        <f t="shared" si="44"/>
        <v>6300</v>
      </c>
      <c r="R34" s="27">
        <f>N34</f>
        <v>5985</v>
      </c>
      <c r="S34" s="27">
        <f>O34</f>
        <v>315</v>
      </c>
      <c r="T34" s="125">
        <v>0</v>
      </c>
      <c r="U34" s="28">
        <f>M34/I34</f>
        <v>1</v>
      </c>
      <c r="V34" s="28">
        <f>Q34/I34</f>
        <v>1</v>
      </c>
    </row>
    <row r="35" spans="1:22" ht="50.25" customHeight="1" x14ac:dyDescent="0.25">
      <c r="A35" s="56" t="s">
        <v>117</v>
      </c>
      <c r="B35" s="42" t="s">
        <v>95</v>
      </c>
      <c r="C35" s="26" t="s">
        <v>11</v>
      </c>
      <c r="D35" s="26" t="s">
        <v>1</v>
      </c>
      <c r="E35" s="27">
        <f t="shared" si="41"/>
        <v>5177.0999999999995</v>
      </c>
      <c r="F35" s="44">
        <f>4383.2+535</f>
        <v>4918.2</v>
      </c>
      <c r="G35" s="44">
        <f>28.2+230.7</f>
        <v>258.89999999999998</v>
      </c>
      <c r="H35" s="127">
        <v>0</v>
      </c>
      <c r="I35" s="64">
        <f t="shared" si="42"/>
        <v>4946.3999999999996</v>
      </c>
      <c r="J35" s="64">
        <v>4918.2</v>
      </c>
      <c r="K35" s="64">
        <v>28.2</v>
      </c>
      <c r="L35" s="126">
        <v>0</v>
      </c>
      <c r="M35" s="27">
        <f t="shared" si="43"/>
        <v>0</v>
      </c>
      <c r="N35" s="27">
        <v>0</v>
      </c>
      <c r="O35" s="27">
        <v>0</v>
      </c>
      <c r="P35" s="125">
        <v>0</v>
      </c>
      <c r="Q35" s="27">
        <f t="shared" si="44"/>
        <v>0</v>
      </c>
      <c r="R35" s="27">
        <v>0</v>
      </c>
      <c r="S35" s="27">
        <v>0</v>
      </c>
      <c r="T35" s="125">
        <v>0</v>
      </c>
      <c r="U35" s="28">
        <f>M35/I35</f>
        <v>0</v>
      </c>
      <c r="V35" s="28">
        <f>Q35/I35</f>
        <v>0</v>
      </c>
    </row>
    <row r="36" spans="1:22" ht="50.25" customHeight="1" x14ac:dyDescent="0.25">
      <c r="A36" s="56" t="s">
        <v>118</v>
      </c>
      <c r="B36" s="42" t="s">
        <v>96</v>
      </c>
      <c r="C36" s="26" t="s">
        <v>11</v>
      </c>
      <c r="D36" s="26" t="s">
        <v>1</v>
      </c>
      <c r="E36" s="27">
        <f t="shared" si="41"/>
        <v>8400</v>
      </c>
      <c r="F36" s="44">
        <v>6555</v>
      </c>
      <c r="G36" s="44">
        <v>1845</v>
      </c>
      <c r="H36" s="127">
        <v>0</v>
      </c>
      <c r="I36" s="64">
        <f t="shared" si="42"/>
        <v>6900</v>
      </c>
      <c r="J36" s="64">
        <v>6555</v>
      </c>
      <c r="K36" s="64">
        <v>345</v>
      </c>
      <c r="L36" s="126">
        <v>0</v>
      </c>
      <c r="M36" s="27">
        <f t="shared" si="43"/>
        <v>0</v>
      </c>
      <c r="N36" s="27">
        <v>0</v>
      </c>
      <c r="O36" s="27">
        <v>0</v>
      </c>
      <c r="P36" s="125">
        <v>0</v>
      </c>
      <c r="Q36" s="27">
        <f t="shared" si="44"/>
        <v>0</v>
      </c>
      <c r="R36" s="27">
        <v>0</v>
      </c>
      <c r="S36" s="27">
        <v>0</v>
      </c>
      <c r="T36" s="125">
        <v>0</v>
      </c>
      <c r="U36" s="28">
        <f>M36/I36</f>
        <v>0</v>
      </c>
      <c r="V36" s="28">
        <f>Q36/I36</f>
        <v>0</v>
      </c>
    </row>
    <row r="37" spans="1:22" ht="48" customHeight="1" x14ac:dyDescent="0.25">
      <c r="A37" s="56" t="s">
        <v>119</v>
      </c>
      <c r="B37" s="42" t="s">
        <v>97</v>
      </c>
      <c r="C37" s="26" t="s">
        <v>11</v>
      </c>
      <c r="D37" s="26" t="s">
        <v>1</v>
      </c>
      <c r="E37" s="27">
        <f t="shared" si="41"/>
        <v>7857.4</v>
      </c>
      <c r="F37" s="44">
        <v>6365</v>
      </c>
      <c r="G37" s="44">
        <f>335+868.6+288.8</f>
        <v>1492.3999999999999</v>
      </c>
      <c r="H37" s="127">
        <v>0</v>
      </c>
      <c r="I37" s="64">
        <f t="shared" si="42"/>
        <v>7568.6</v>
      </c>
      <c r="J37" s="64">
        <v>6365</v>
      </c>
      <c r="K37" s="64">
        <f>868.6+335</f>
        <v>1203.5999999999999</v>
      </c>
      <c r="L37" s="126">
        <v>0</v>
      </c>
      <c r="M37" s="27">
        <f t="shared" si="43"/>
        <v>7568.6</v>
      </c>
      <c r="N37" s="27">
        <v>6365</v>
      </c>
      <c r="O37" s="27">
        <f>868.6+335</f>
        <v>1203.5999999999999</v>
      </c>
      <c r="P37" s="125">
        <v>0</v>
      </c>
      <c r="Q37" s="27">
        <f t="shared" si="44"/>
        <v>7568.6</v>
      </c>
      <c r="R37" s="27">
        <f>N37</f>
        <v>6365</v>
      </c>
      <c r="S37" s="27">
        <f>O37</f>
        <v>1203.5999999999999</v>
      </c>
      <c r="T37" s="125">
        <v>0</v>
      </c>
      <c r="U37" s="28">
        <f>M37/I37</f>
        <v>1</v>
      </c>
      <c r="V37" s="28">
        <f>Q37/I37</f>
        <v>1</v>
      </c>
    </row>
    <row r="38" spans="1:22" ht="53.25" customHeight="1" x14ac:dyDescent="0.25">
      <c r="A38" s="56" t="s">
        <v>120</v>
      </c>
      <c r="B38" s="42" t="s">
        <v>112</v>
      </c>
      <c r="C38" s="26" t="s">
        <v>11</v>
      </c>
      <c r="D38" s="26" t="s">
        <v>1</v>
      </c>
      <c r="E38" s="27">
        <f t="shared" si="41"/>
        <v>6300</v>
      </c>
      <c r="F38" s="44">
        <v>5985</v>
      </c>
      <c r="G38" s="44">
        <v>315</v>
      </c>
      <c r="H38" s="127">
        <v>0</v>
      </c>
      <c r="I38" s="64">
        <f t="shared" si="42"/>
        <v>6300</v>
      </c>
      <c r="J38" s="64">
        <v>5985</v>
      </c>
      <c r="K38" s="64">
        <v>315</v>
      </c>
      <c r="L38" s="126">
        <v>0</v>
      </c>
      <c r="M38" s="27">
        <f t="shared" si="43"/>
        <v>6300</v>
      </c>
      <c r="N38" s="27">
        <v>5985</v>
      </c>
      <c r="O38" s="27">
        <v>315</v>
      </c>
      <c r="P38" s="125">
        <v>0</v>
      </c>
      <c r="Q38" s="27">
        <f t="shared" ref="Q38" si="45">R38+S38+T38</f>
        <v>6300</v>
      </c>
      <c r="R38" s="27">
        <f>N38</f>
        <v>5985</v>
      </c>
      <c r="S38" s="27">
        <f>O38</f>
        <v>315</v>
      </c>
      <c r="T38" s="125">
        <v>0</v>
      </c>
      <c r="U38" s="28">
        <f>M38/I38</f>
        <v>1</v>
      </c>
      <c r="V38" s="28">
        <f>Q38/I38</f>
        <v>1</v>
      </c>
    </row>
    <row r="39" spans="1:22" ht="53.25" customHeight="1" x14ac:dyDescent="0.25">
      <c r="A39" s="56" t="s">
        <v>121</v>
      </c>
      <c r="B39" s="42" t="s">
        <v>168</v>
      </c>
      <c r="C39" s="26" t="s">
        <v>11</v>
      </c>
      <c r="D39" s="26" t="s">
        <v>1</v>
      </c>
      <c r="E39" s="27">
        <f t="shared" ref="E39" si="46">F39+G39+H39</f>
        <v>7000</v>
      </c>
      <c r="F39" s="44">
        <v>0</v>
      </c>
      <c r="G39" s="44">
        <v>7000</v>
      </c>
      <c r="H39" s="127">
        <v>0</v>
      </c>
      <c r="I39" s="64">
        <f t="shared" ref="I39" si="47">J39+K39+L39</f>
        <v>0</v>
      </c>
      <c r="J39" s="126">
        <v>0</v>
      </c>
      <c r="K39" s="64">
        <v>0</v>
      </c>
      <c r="L39" s="126">
        <v>0</v>
      </c>
      <c r="M39" s="27">
        <f t="shared" ref="M39" si="48">N39+O39+P39</f>
        <v>0</v>
      </c>
      <c r="N39" s="125">
        <v>0</v>
      </c>
      <c r="O39" s="27">
        <v>0</v>
      </c>
      <c r="P39" s="125">
        <v>0</v>
      </c>
      <c r="Q39" s="27">
        <f t="shared" ref="Q39" si="49">R39+S39+T39</f>
        <v>0</v>
      </c>
      <c r="R39" s="125">
        <v>0</v>
      </c>
      <c r="S39" s="27">
        <v>0</v>
      </c>
      <c r="T39" s="125">
        <v>0</v>
      </c>
      <c r="U39" s="34" t="s">
        <v>6</v>
      </c>
      <c r="V39" s="34" t="s">
        <v>6</v>
      </c>
    </row>
    <row r="40" spans="1:22" ht="99.75" customHeight="1" x14ac:dyDescent="0.25">
      <c r="A40" s="56" t="s">
        <v>199</v>
      </c>
      <c r="B40" s="54" t="s">
        <v>113</v>
      </c>
      <c r="C40" s="26" t="s">
        <v>11</v>
      </c>
      <c r="D40" s="26" t="s">
        <v>1</v>
      </c>
      <c r="E40" s="27">
        <f t="shared" si="41"/>
        <v>1566.1</v>
      </c>
      <c r="F40" s="128">
        <v>0</v>
      </c>
      <c r="G40" s="45">
        <v>1566.1</v>
      </c>
      <c r="H40" s="128">
        <v>0</v>
      </c>
      <c r="I40" s="64">
        <f t="shared" si="42"/>
        <v>1276.0999999999999</v>
      </c>
      <c r="J40" s="126">
        <v>0</v>
      </c>
      <c r="K40" s="64">
        <v>1276.0999999999999</v>
      </c>
      <c r="L40" s="126">
        <v>0</v>
      </c>
      <c r="M40" s="27">
        <f t="shared" si="43"/>
        <v>1275.7</v>
      </c>
      <c r="N40" s="125">
        <v>0</v>
      </c>
      <c r="O40" s="27">
        <v>1275.7</v>
      </c>
      <c r="P40" s="125">
        <v>0</v>
      </c>
      <c r="Q40" s="27">
        <f t="shared" si="44"/>
        <v>1275.7</v>
      </c>
      <c r="R40" s="125">
        <v>0</v>
      </c>
      <c r="S40" s="27">
        <f>O40</f>
        <v>1275.7</v>
      </c>
      <c r="T40" s="125">
        <v>0</v>
      </c>
      <c r="U40" s="28">
        <f>M40/I40</f>
        <v>0.99968654494161913</v>
      </c>
      <c r="V40" s="28">
        <f>Q40/I40</f>
        <v>0.99968654494161913</v>
      </c>
    </row>
    <row r="41" spans="1:22" ht="98.25" customHeight="1" x14ac:dyDescent="0.25">
      <c r="A41" s="56" t="s">
        <v>200</v>
      </c>
      <c r="B41" s="72" t="s">
        <v>188</v>
      </c>
      <c r="C41" s="43" t="s">
        <v>11</v>
      </c>
      <c r="D41" s="43" t="s">
        <v>1</v>
      </c>
      <c r="E41" s="27">
        <f t="shared" ref="E41" si="50">F41+G41+H41</f>
        <v>852</v>
      </c>
      <c r="F41" s="128">
        <v>0</v>
      </c>
      <c r="G41" s="45">
        <v>852</v>
      </c>
      <c r="H41" s="128">
        <v>0</v>
      </c>
      <c r="I41" s="64">
        <f t="shared" ref="I41" si="51">J41+K41+L41</f>
        <v>852</v>
      </c>
      <c r="J41" s="126">
        <v>0</v>
      </c>
      <c r="K41" s="64">
        <v>852</v>
      </c>
      <c r="L41" s="126">
        <v>0</v>
      </c>
      <c r="M41" s="27">
        <f t="shared" ref="M41" si="52">N41+O41+P41</f>
        <v>852</v>
      </c>
      <c r="N41" s="125">
        <v>0</v>
      </c>
      <c r="O41" s="27">
        <v>852</v>
      </c>
      <c r="P41" s="125">
        <v>0</v>
      </c>
      <c r="Q41" s="27">
        <f t="shared" ref="Q41" si="53">R41+S41+T41</f>
        <v>852</v>
      </c>
      <c r="R41" s="125">
        <v>0</v>
      </c>
      <c r="S41" s="27">
        <f>O41</f>
        <v>852</v>
      </c>
      <c r="T41" s="125">
        <v>0</v>
      </c>
      <c r="U41" s="28">
        <f>M41/I41</f>
        <v>1</v>
      </c>
      <c r="V41" s="28">
        <f>Q41/I41</f>
        <v>1</v>
      </c>
    </row>
    <row r="42" spans="1:22" ht="39" customHeight="1" x14ac:dyDescent="0.25">
      <c r="A42" s="56" t="s">
        <v>159</v>
      </c>
      <c r="B42" s="88" t="s">
        <v>158</v>
      </c>
      <c r="C42" s="88"/>
      <c r="D42" s="88"/>
      <c r="E42" s="30">
        <f>SUM(E43)</f>
        <v>266.3</v>
      </c>
      <c r="F42" s="30">
        <f t="shared" ref="F42:T42" si="54">SUM(F43)</f>
        <v>0</v>
      </c>
      <c r="G42" s="30">
        <f t="shared" si="54"/>
        <v>266.3</v>
      </c>
      <c r="H42" s="30">
        <f t="shared" si="54"/>
        <v>0</v>
      </c>
      <c r="I42" s="65">
        <f t="shared" si="54"/>
        <v>0</v>
      </c>
      <c r="J42" s="65">
        <f t="shared" si="54"/>
        <v>0</v>
      </c>
      <c r="K42" s="65">
        <f t="shared" si="54"/>
        <v>0</v>
      </c>
      <c r="L42" s="65">
        <f t="shared" si="54"/>
        <v>0</v>
      </c>
      <c r="M42" s="30">
        <f t="shared" si="54"/>
        <v>0</v>
      </c>
      <c r="N42" s="30">
        <f t="shared" si="54"/>
        <v>0</v>
      </c>
      <c r="O42" s="30">
        <f t="shared" si="54"/>
        <v>0</v>
      </c>
      <c r="P42" s="30">
        <f t="shared" si="54"/>
        <v>0</v>
      </c>
      <c r="Q42" s="30">
        <f t="shared" si="54"/>
        <v>0</v>
      </c>
      <c r="R42" s="30">
        <f t="shared" si="54"/>
        <v>0</v>
      </c>
      <c r="S42" s="30">
        <f t="shared" si="54"/>
        <v>0</v>
      </c>
      <c r="T42" s="30">
        <f t="shared" si="54"/>
        <v>0</v>
      </c>
      <c r="U42" s="34" t="s">
        <v>6</v>
      </c>
      <c r="V42" s="34" t="s">
        <v>6</v>
      </c>
    </row>
    <row r="43" spans="1:22" ht="42" customHeight="1" x14ac:dyDescent="0.25">
      <c r="A43" s="56" t="s">
        <v>160</v>
      </c>
      <c r="B43" s="42" t="s">
        <v>89</v>
      </c>
      <c r="C43" s="26" t="s">
        <v>11</v>
      </c>
      <c r="D43" s="26" t="s">
        <v>10</v>
      </c>
      <c r="E43" s="27">
        <f>F43+G43+H43</f>
        <v>266.3</v>
      </c>
      <c r="F43" s="53">
        <v>0</v>
      </c>
      <c r="G43" s="44">
        <v>266.3</v>
      </c>
      <c r="H43" s="127">
        <v>0</v>
      </c>
      <c r="I43" s="64">
        <f>J43+K43+L43</f>
        <v>0</v>
      </c>
      <c r="J43" s="126">
        <v>0</v>
      </c>
      <c r="K43" s="64">
        <v>0</v>
      </c>
      <c r="L43" s="126">
        <v>0</v>
      </c>
      <c r="M43" s="27">
        <f>N43+O43+P43</f>
        <v>0</v>
      </c>
      <c r="N43" s="125">
        <v>0</v>
      </c>
      <c r="O43" s="27">
        <v>0</v>
      </c>
      <c r="P43" s="125">
        <v>0</v>
      </c>
      <c r="Q43" s="27">
        <f>R43+S43+T43</f>
        <v>0</v>
      </c>
      <c r="R43" s="125">
        <v>0</v>
      </c>
      <c r="S43" s="27">
        <v>0</v>
      </c>
      <c r="T43" s="125">
        <v>0</v>
      </c>
      <c r="U43" s="34" t="s">
        <v>6</v>
      </c>
      <c r="V43" s="34" t="s">
        <v>6</v>
      </c>
    </row>
    <row r="44" spans="1:22" ht="77.25" customHeight="1" x14ac:dyDescent="0.25">
      <c r="A44" s="56" t="s">
        <v>123</v>
      </c>
      <c r="B44" s="85" t="s">
        <v>40</v>
      </c>
      <c r="C44" s="85"/>
      <c r="D44" s="85"/>
      <c r="E44" s="38">
        <f>SUM(E45:E58)</f>
        <v>4956</v>
      </c>
      <c r="F44" s="38">
        <f t="shared" ref="F44:T44" si="55">SUM(F45:F58)</f>
        <v>0</v>
      </c>
      <c r="G44" s="38">
        <f t="shared" si="55"/>
        <v>4956</v>
      </c>
      <c r="H44" s="38">
        <f t="shared" si="55"/>
        <v>0</v>
      </c>
      <c r="I44" s="66">
        <f t="shared" si="55"/>
        <v>3428.7999999999997</v>
      </c>
      <c r="J44" s="66">
        <f t="shared" si="55"/>
        <v>0</v>
      </c>
      <c r="K44" s="66">
        <f t="shared" si="55"/>
        <v>3428.7999999999997</v>
      </c>
      <c r="L44" s="66">
        <f t="shared" si="55"/>
        <v>0</v>
      </c>
      <c r="M44" s="38">
        <f t="shared" si="55"/>
        <v>3400.3999999999996</v>
      </c>
      <c r="N44" s="38">
        <f t="shared" si="55"/>
        <v>0</v>
      </c>
      <c r="O44" s="38">
        <f t="shared" si="55"/>
        <v>3400.3999999999996</v>
      </c>
      <c r="P44" s="38">
        <f t="shared" si="55"/>
        <v>0</v>
      </c>
      <c r="Q44" s="38">
        <f t="shared" si="55"/>
        <v>3400.3999999999996</v>
      </c>
      <c r="R44" s="38">
        <f t="shared" si="55"/>
        <v>0</v>
      </c>
      <c r="S44" s="38">
        <f t="shared" si="55"/>
        <v>3400.3999999999996</v>
      </c>
      <c r="T44" s="38">
        <f t="shared" si="55"/>
        <v>0</v>
      </c>
      <c r="U44" s="34">
        <f>M44/I44</f>
        <v>0.99171721885207653</v>
      </c>
      <c r="V44" s="34">
        <f>Q44/I44</f>
        <v>0.99171721885207653</v>
      </c>
    </row>
    <row r="45" spans="1:22" ht="47.25" customHeight="1" x14ac:dyDescent="0.25">
      <c r="A45" s="56" t="s">
        <v>69</v>
      </c>
      <c r="B45" s="42" t="s">
        <v>99</v>
      </c>
      <c r="C45" s="26" t="s">
        <v>11</v>
      </c>
      <c r="D45" s="26" t="s">
        <v>10</v>
      </c>
      <c r="E45" s="30">
        <f>F45+G45+H45</f>
        <v>623.20000000000005</v>
      </c>
      <c r="F45" s="125">
        <v>0</v>
      </c>
      <c r="G45" s="45">
        <v>623.20000000000005</v>
      </c>
      <c r="H45" s="127">
        <v>0</v>
      </c>
      <c r="I45" s="64">
        <f>J45+K45+L45</f>
        <v>410.3</v>
      </c>
      <c r="J45" s="126">
        <v>0</v>
      </c>
      <c r="K45" s="64">
        <v>410.3</v>
      </c>
      <c r="L45" s="126">
        <v>0</v>
      </c>
      <c r="M45" s="27">
        <f>O45+P45+N45</f>
        <v>398</v>
      </c>
      <c r="N45" s="125">
        <v>0</v>
      </c>
      <c r="O45" s="27">
        <v>398</v>
      </c>
      <c r="P45" s="125">
        <v>0</v>
      </c>
      <c r="Q45" s="27">
        <f>R45+S45+T45</f>
        <v>398</v>
      </c>
      <c r="R45" s="125">
        <v>0</v>
      </c>
      <c r="S45" s="27">
        <f>O45</f>
        <v>398</v>
      </c>
      <c r="T45" s="125">
        <v>0</v>
      </c>
      <c r="U45" s="28">
        <f>M45/I45</f>
        <v>0.97002193516938817</v>
      </c>
      <c r="V45" s="28">
        <f>Q45/I45</f>
        <v>0.97002193516938817</v>
      </c>
    </row>
    <row r="46" spans="1:22" ht="47.25" customHeight="1" x14ac:dyDescent="0.25">
      <c r="A46" s="56" t="s">
        <v>70</v>
      </c>
      <c r="B46" s="42" t="s">
        <v>98</v>
      </c>
      <c r="C46" s="26" t="s">
        <v>11</v>
      </c>
      <c r="D46" s="26" t="s">
        <v>10</v>
      </c>
      <c r="E46" s="30">
        <f t="shared" ref="E46:E53" si="56">F46+G46+H46</f>
        <v>356.1</v>
      </c>
      <c r="F46" s="125">
        <v>0</v>
      </c>
      <c r="G46" s="45">
        <v>356.1</v>
      </c>
      <c r="H46" s="127">
        <v>0</v>
      </c>
      <c r="I46" s="64">
        <f t="shared" ref="I46:I53" si="57">J46+K46+L46</f>
        <v>300</v>
      </c>
      <c r="J46" s="126">
        <v>0</v>
      </c>
      <c r="K46" s="64">
        <v>300</v>
      </c>
      <c r="L46" s="126">
        <v>0</v>
      </c>
      <c r="M46" s="27">
        <f t="shared" ref="M46:M53" si="58">O46+P46+N46</f>
        <v>300</v>
      </c>
      <c r="N46" s="125">
        <v>0</v>
      </c>
      <c r="O46" s="27">
        <v>300</v>
      </c>
      <c r="P46" s="125">
        <v>0</v>
      </c>
      <c r="Q46" s="27">
        <f t="shared" ref="Q46:Q53" si="59">R46+S46+T46</f>
        <v>300</v>
      </c>
      <c r="R46" s="125">
        <v>0</v>
      </c>
      <c r="S46" s="27">
        <f t="shared" ref="S46:S56" si="60">O46</f>
        <v>300</v>
      </c>
      <c r="T46" s="125">
        <v>0</v>
      </c>
      <c r="U46" s="28">
        <f t="shared" ref="U46" si="61">M46/I46</f>
        <v>1</v>
      </c>
      <c r="V46" s="28">
        <f t="shared" ref="V46" si="62">Q46/I46</f>
        <v>1</v>
      </c>
    </row>
    <row r="47" spans="1:22" ht="45.75" customHeight="1" x14ac:dyDescent="0.25">
      <c r="A47" s="56" t="s">
        <v>124</v>
      </c>
      <c r="B47" s="42" t="s">
        <v>100</v>
      </c>
      <c r="C47" s="26" t="s">
        <v>11</v>
      </c>
      <c r="D47" s="26" t="s">
        <v>10</v>
      </c>
      <c r="E47" s="30">
        <f t="shared" si="56"/>
        <v>296.8</v>
      </c>
      <c r="F47" s="125">
        <v>0</v>
      </c>
      <c r="G47" s="45">
        <v>296.8</v>
      </c>
      <c r="H47" s="127">
        <v>0</v>
      </c>
      <c r="I47" s="64">
        <f t="shared" si="57"/>
        <v>197.9</v>
      </c>
      <c r="J47" s="126">
        <v>0</v>
      </c>
      <c r="K47" s="64">
        <v>197.9</v>
      </c>
      <c r="L47" s="126">
        <v>0</v>
      </c>
      <c r="M47" s="27">
        <f t="shared" si="58"/>
        <v>197.9</v>
      </c>
      <c r="N47" s="125">
        <v>0</v>
      </c>
      <c r="O47" s="27">
        <v>197.9</v>
      </c>
      <c r="P47" s="125">
        <v>0</v>
      </c>
      <c r="Q47" s="27">
        <f t="shared" si="59"/>
        <v>197.9</v>
      </c>
      <c r="R47" s="125">
        <v>0</v>
      </c>
      <c r="S47" s="27">
        <f t="shared" si="60"/>
        <v>197.9</v>
      </c>
      <c r="T47" s="125">
        <v>0</v>
      </c>
      <c r="U47" s="28">
        <f t="shared" ref="U47:U48" si="63">M47/I47</f>
        <v>1</v>
      </c>
      <c r="V47" s="28">
        <f t="shared" ref="V47:V48" si="64">Q47/I47</f>
        <v>1</v>
      </c>
    </row>
    <row r="48" spans="1:22" ht="48" customHeight="1" x14ac:dyDescent="0.25">
      <c r="A48" s="56" t="s">
        <v>125</v>
      </c>
      <c r="B48" s="42" t="s">
        <v>91</v>
      </c>
      <c r="C48" s="26" t="s">
        <v>11</v>
      </c>
      <c r="D48" s="26" t="s">
        <v>10</v>
      </c>
      <c r="E48" s="30">
        <f t="shared" si="56"/>
        <v>489.6</v>
      </c>
      <c r="F48" s="125">
        <v>0</v>
      </c>
      <c r="G48" s="45">
        <v>489.6</v>
      </c>
      <c r="H48" s="127">
        <v>0</v>
      </c>
      <c r="I48" s="64">
        <f t="shared" si="57"/>
        <v>326.39999999999998</v>
      </c>
      <c r="J48" s="126">
        <v>0</v>
      </c>
      <c r="K48" s="64">
        <v>326.39999999999998</v>
      </c>
      <c r="L48" s="126">
        <v>0</v>
      </c>
      <c r="M48" s="27">
        <f t="shared" si="58"/>
        <v>326.39999999999998</v>
      </c>
      <c r="N48" s="125">
        <v>0</v>
      </c>
      <c r="O48" s="27">
        <v>326.39999999999998</v>
      </c>
      <c r="P48" s="125">
        <v>0</v>
      </c>
      <c r="Q48" s="27">
        <f t="shared" si="59"/>
        <v>326.39999999999998</v>
      </c>
      <c r="R48" s="125">
        <v>0</v>
      </c>
      <c r="S48" s="27">
        <f t="shared" si="60"/>
        <v>326.39999999999998</v>
      </c>
      <c r="T48" s="125">
        <v>0</v>
      </c>
      <c r="U48" s="28">
        <f t="shared" si="63"/>
        <v>1</v>
      </c>
      <c r="V48" s="28">
        <f t="shared" si="64"/>
        <v>1</v>
      </c>
    </row>
    <row r="49" spans="1:22" ht="43.5" customHeight="1" x14ac:dyDescent="0.25">
      <c r="A49" s="56" t="s">
        <v>126</v>
      </c>
      <c r="B49" s="42" t="s">
        <v>92</v>
      </c>
      <c r="C49" s="26" t="s">
        <v>11</v>
      </c>
      <c r="D49" s="26" t="s">
        <v>10</v>
      </c>
      <c r="E49" s="30">
        <f t="shared" si="56"/>
        <v>608.4</v>
      </c>
      <c r="F49" s="125">
        <v>0</v>
      </c>
      <c r="G49" s="45">
        <v>608.4</v>
      </c>
      <c r="H49" s="127">
        <v>0</v>
      </c>
      <c r="I49" s="64">
        <f t="shared" si="57"/>
        <v>405.6</v>
      </c>
      <c r="J49" s="126">
        <v>0</v>
      </c>
      <c r="K49" s="64">
        <v>405.6</v>
      </c>
      <c r="L49" s="126">
        <v>0</v>
      </c>
      <c r="M49" s="27">
        <f t="shared" si="58"/>
        <v>405.6</v>
      </c>
      <c r="N49" s="125">
        <v>0</v>
      </c>
      <c r="O49" s="27">
        <v>405.6</v>
      </c>
      <c r="P49" s="125">
        <v>0</v>
      </c>
      <c r="Q49" s="27">
        <f t="shared" si="59"/>
        <v>405.6</v>
      </c>
      <c r="R49" s="125">
        <v>0</v>
      </c>
      <c r="S49" s="27">
        <f t="shared" si="60"/>
        <v>405.6</v>
      </c>
      <c r="T49" s="125">
        <v>0</v>
      </c>
      <c r="U49" s="28">
        <f t="shared" ref="U49:U56" si="65">M49/I49</f>
        <v>1</v>
      </c>
      <c r="V49" s="28">
        <f t="shared" ref="V49:V56" si="66">Q49/I49</f>
        <v>1</v>
      </c>
    </row>
    <row r="50" spans="1:22" ht="50.25" customHeight="1" x14ac:dyDescent="0.25">
      <c r="A50" s="56" t="s">
        <v>127</v>
      </c>
      <c r="B50" s="42" t="s">
        <v>101</v>
      </c>
      <c r="C50" s="26" t="s">
        <v>11</v>
      </c>
      <c r="D50" s="26" t="s">
        <v>10</v>
      </c>
      <c r="E50" s="30">
        <f t="shared" si="56"/>
        <v>459.9</v>
      </c>
      <c r="F50" s="125">
        <v>0</v>
      </c>
      <c r="G50" s="45">
        <v>459.9</v>
      </c>
      <c r="H50" s="127">
        <v>0</v>
      </c>
      <c r="I50" s="64">
        <f t="shared" si="57"/>
        <v>306.60000000000002</v>
      </c>
      <c r="J50" s="126">
        <v>0</v>
      </c>
      <c r="K50" s="64">
        <v>306.60000000000002</v>
      </c>
      <c r="L50" s="126">
        <v>0</v>
      </c>
      <c r="M50" s="27">
        <f t="shared" si="58"/>
        <v>306.60000000000002</v>
      </c>
      <c r="N50" s="125">
        <v>0</v>
      </c>
      <c r="O50" s="27">
        <v>306.60000000000002</v>
      </c>
      <c r="P50" s="125">
        <v>0</v>
      </c>
      <c r="Q50" s="27">
        <f t="shared" si="59"/>
        <v>306.60000000000002</v>
      </c>
      <c r="R50" s="125">
        <v>0</v>
      </c>
      <c r="S50" s="27">
        <f t="shared" si="60"/>
        <v>306.60000000000002</v>
      </c>
      <c r="T50" s="125">
        <v>0</v>
      </c>
      <c r="U50" s="28">
        <f t="shared" si="65"/>
        <v>1</v>
      </c>
      <c r="V50" s="28">
        <f t="shared" si="66"/>
        <v>1</v>
      </c>
    </row>
    <row r="51" spans="1:22" ht="45.75" customHeight="1" x14ac:dyDescent="0.25">
      <c r="A51" s="56" t="s">
        <v>128</v>
      </c>
      <c r="B51" s="42" t="s">
        <v>94</v>
      </c>
      <c r="C51" s="26" t="s">
        <v>11</v>
      </c>
      <c r="D51" s="26" t="s">
        <v>10</v>
      </c>
      <c r="E51" s="30">
        <f t="shared" si="56"/>
        <v>165.1</v>
      </c>
      <c r="F51" s="125">
        <v>0</v>
      </c>
      <c r="G51" s="45">
        <v>165.1</v>
      </c>
      <c r="H51" s="127">
        <v>0</v>
      </c>
      <c r="I51" s="64">
        <f t="shared" si="57"/>
        <v>123.9</v>
      </c>
      <c r="J51" s="126">
        <v>0</v>
      </c>
      <c r="K51" s="64">
        <v>123.9</v>
      </c>
      <c r="L51" s="126">
        <v>0</v>
      </c>
      <c r="M51" s="27">
        <f t="shared" si="58"/>
        <v>110.1</v>
      </c>
      <c r="N51" s="125">
        <v>0</v>
      </c>
      <c r="O51" s="27">
        <v>110.1</v>
      </c>
      <c r="P51" s="125">
        <v>0</v>
      </c>
      <c r="Q51" s="27">
        <f t="shared" si="59"/>
        <v>110.1</v>
      </c>
      <c r="R51" s="125">
        <v>0</v>
      </c>
      <c r="S51" s="27">
        <f t="shared" si="60"/>
        <v>110.1</v>
      </c>
      <c r="T51" s="125">
        <v>0</v>
      </c>
      <c r="U51" s="28">
        <f t="shared" si="65"/>
        <v>0.88861985472154958</v>
      </c>
      <c r="V51" s="28">
        <f t="shared" si="66"/>
        <v>0.88861985472154958</v>
      </c>
    </row>
    <row r="52" spans="1:22" ht="51" customHeight="1" x14ac:dyDescent="0.25">
      <c r="A52" s="56" t="s">
        <v>129</v>
      </c>
      <c r="B52" s="42" t="s">
        <v>102</v>
      </c>
      <c r="C52" s="26" t="s">
        <v>11</v>
      </c>
      <c r="D52" s="26" t="s">
        <v>10</v>
      </c>
      <c r="E52" s="30">
        <f t="shared" si="56"/>
        <v>252.2</v>
      </c>
      <c r="F52" s="125">
        <v>0</v>
      </c>
      <c r="G52" s="45">
        <v>252.2</v>
      </c>
      <c r="H52" s="127">
        <v>0</v>
      </c>
      <c r="I52" s="64">
        <f t="shared" si="57"/>
        <v>168.2</v>
      </c>
      <c r="J52" s="126">
        <v>0</v>
      </c>
      <c r="K52" s="64">
        <v>168.2</v>
      </c>
      <c r="L52" s="126">
        <v>0</v>
      </c>
      <c r="M52" s="27">
        <f t="shared" si="58"/>
        <v>168.1</v>
      </c>
      <c r="N52" s="125">
        <v>0</v>
      </c>
      <c r="O52" s="27">
        <v>168.1</v>
      </c>
      <c r="P52" s="125">
        <v>0</v>
      </c>
      <c r="Q52" s="27">
        <f t="shared" si="59"/>
        <v>168.1</v>
      </c>
      <c r="R52" s="125">
        <v>0</v>
      </c>
      <c r="S52" s="27">
        <f t="shared" si="60"/>
        <v>168.1</v>
      </c>
      <c r="T52" s="125">
        <v>0</v>
      </c>
      <c r="U52" s="28">
        <f t="shared" si="65"/>
        <v>0.99940546967895361</v>
      </c>
      <c r="V52" s="28">
        <f t="shared" si="66"/>
        <v>0.99940546967895361</v>
      </c>
    </row>
    <row r="53" spans="1:22" ht="45" customHeight="1" x14ac:dyDescent="0.25">
      <c r="A53" s="56" t="s">
        <v>130</v>
      </c>
      <c r="B53" s="42" t="s">
        <v>95</v>
      </c>
      <c r="C53" s="26" t="s">
        <v>11</v>
      </c>
      <c r="D53" s="26" t="s">
        <v>10</v>
      </c>
      <c r="E53" s="30">
        <f t="shared" si="56"/>
        <v>221</v>
      </c>
      <c r="F53" s="125">
        <v>0</v>
      </c>
      <c r="G53" s="45">
        <v>221</v>
      </c>
      <c r="H53" s="121">
        <v>0</v>
      </c>
      <c r="I53" s="64">
        <f t="shared" si="57"/>
        <v>221</v>
      </c>
      <c r="J53" s="126">
        <v>0</v>
      </c>
      <c r="K53" s="64">
        <v>221</v>
      </c>
      <c r="L53" s="123">
        <v>0</v>
      </c>
      <c r="M53" s="27">
        <f t="shared" si="58"/>
        <v>219.2</v>
      </c>
      <c r="N53" s="125">
        <v>0</v>
      </c>
      <c r="O53" s="27">
        <v>219.2</v>
      </c>
      <c r="P53" s="125">
        <v>0</v>
      </c>
      <c r="Q53" s="27">
        <f t="shared" si="59"/>
        <v>219.2</v>
      </c>
      <c r="R53" s="125">
        <v>0</v>
      </c>
      <c r="S53" s="27">
        <f t="shared" si="60"/>
        <v>219.2</v>
      </c>
      <c r="T53" s="125">
        <v>0</v>
      </c>
      <c r="U53" s="28">
        <f t="shared" si="65"/>
        <v>0.99185520361990942</v>
      </c>
      <c r="V53" s="28">
        <f t="shared" si="66"/>
        <v>0.99185520361990942</v>
      </c>
    </row>
    <row r="54" spans="1:22" ht="46.5" customHeight="1" x14ac:dyDescent="0.25">
      <c r="A54" s="56" t="s">
        <v>131</v>
      </c>
      <c r="B54" s="42" t="s">
        <v>103</v>
      </c>
      <c r="C54" s="26" t="s">
        <v>11</v>
      </c>
      <c r="D54" s="26" t="s">
        <v>10</v>
      </c>
      <c r="E54" s="30">
        <f t="shared" ref="E54:E56" si="67">F54+G54+H54</f>
        <v>103.9</v>
      </c>
      <c r="F54" s="125">
        <v>0</v>
      </c>
      <c r="G54" s="45">
        <v>103.9</v>
      </c>
      <c r="H54" s="121">
        <v>0</v>
      </c>
      <c r="I54" s="64">
        <f t="shared" ref="I54:I56" si="68">J54+K54+L54</f>
        <v>52.1</v>
      </c>
      <c r="J54" s="126">
        <v>0</v>
      </c>
      <c r="K54" s="64">
        <v>52.1</v>
      </c>
      <c r="L54" s="123">
        <v>0</v>
      </c>
      <c r="M54" s="27">
        <f t="shared" ref="M54:M56" si="69">O54+P54+N54</f>
        <v>52</v>
      </c>
      <c r="N54" s="125">
        <v>0</v>
      </c>
      <c r="O54" s="27">
        <v>52</v>
      </c>
      <c r="P54" s="125">
        <v>0</v>
      </c>
      <c r="Q54" s="27">
        <f t="shared" ref="Q54:Q56" si="70">R54+S54+T54</f>
        <v>52</v>
      </c>
      <c r="R54" s="125">
        <v>0</v>
      </c>
      <c r="S54" s="27">
        <f t="shared" si="60"/>
        <v>52</v>
      </c>
      <c r="T54" s="125">
        <v>0</v>
      </c>
      <c r="U54" s="28">
        <f t="shared" si="65"/>
        <v>0.99808061420345484</v>
      </c>
      <c r="V54" s="28">
        <f t="shared" si="66"/>
        <v>0.99808061420345484</v>
      </c>
    </row>
    <row r="55" spans="1:22" ht="50.25" customHeight="1" x14ac:dyDescent="0.25">
      <c r="A55" s="56" t="s">
        <v>132</v>
      </c>
      <c r="B55" s="42" t="s">
        <v>104</v>
      </c>
      <c r="C55" s="26" t="s">
        <v>11</v>
      </c>
      <c r="D55" s="26" t="s">
        <v>10</v>
      </c>
      <c r="E55" s="30">
        <f t="shared" si="67"/>
        <v>370.9</v>
      </c>
      <c r="F55" s="125">
        <v>0</v>
      </c>
      <c r="G55" s="45">
        <v>370.9</v>
      </c>
      <c r="H55" s="121">
        <v>0</v>
      </c>
      <c r="I55" s="64">
        <f t="shared" si="68"/>
        <v>278.10000000000002</v>
      </c>
      <c r="J55" s="126">
        <v>0</v>
      </c>
      <c r="K55" s="64">
        <v>278.10000000000002</v>
      </c>
      <c r="L55" s="123">
        <v>0</v>
      </c>
      <c r="M55" s="27">
        <f t="shared" si="69"/>
        <v>278.10000000000002</v>
      </c>
      <c r="N55" s="125">
        <v>0</v>
      </c>
      <c r="O55" s="27">
        <v>278.10000000000002</v>
      </c>
      <c r="P55" s="125">
        <v>0</v>
      </c>
      <c r="Q55" s="27">
        <f t="shared" si="70"/>
        <v>278.10000000000002</v>
      </c>
      <c r="R55" s="125">
        <v>0</v>
      </c>
      <c r="S55" s="27">
        <f t="shared" si="60"/>
        <v>278.10000000000002</v>
      </c>
      <c r="T55" s="125">
        <v>0</v>
      </c>
      <c r="U55" s="28">
        <f t="shared" si="65"/>
        <v>1</v>
      </c>
      <c r="V55" s="28">
        <f t="shared" si="66"/>
        <v>1</v>
      </c>
    </row>
    <row r="56" spans="1:22" ht="52.5" customHeight="1" x14ac:dyDescent="0.25">
      <c r="A56" s="56" t="s">
        <v>133</v>
      </c>
      <c r="B56" s="42" t="s">
        <v>105</v>
      </c>
      <c r="C56" s="26" t="s">
        <v>11</v>
      </c>
      <c r="D56" s="26" t="s">
        <v>10</v>
      </c>
      <c r="E56" s="30">
        <f t="shared" si="67"/>
        <v>712.2</v>
      </c>
      <c r="F56" s="125">
        <v>0</v>
      </c>
      <c r="G56" s="45">
        <f>445.1+267.1</f>
        <v>712.2</v>
      </c>
      <c r="H56" s="121">
        <v>0</v>
      </c>
      <c r="I56" s="64">
        <f t="shared" si="68"/>
        <v>475.4</v>
      </c>
      <c r="J56" s="126">
        <v>0</v>
      </c>
      <c r="K56" s="64">
        <v>475.4</v>
      </c>
      <c r="L56" s="123">
        <v>0</v>
      </c>
      <c r="M56" s="27">
        <f t="shared" si="69"/>
        <v>475.4</v>
      </c>
      <c r="N56" s="125">
        <v>0</v>
      </c>
      <c r="O56" s="27">
        <v>475.4</v>
      </c>
      <c r="P56" s="125">
        <v>0</v>
      </c>
      <c r="Q56" s="27">
        <f t="shared" si="70"/>
        <v>475.4</v>
      </c>
      <c r="R56" s="125">
        <v>0</v>
      </c>
      <c r="S56" s="27">
        <f t="shared" si="60"/>
        <v>475.4</v>
      </c>
      <c r="T56" s="125">
        <v>0</v>
      </c>
      <c r="U56" s="28">
        <f t="shared" si="65"/>
        <v>1</v>
      </c>
      <c r="V56" s="28">
        <f t="shared" si="66"/>
        <v>1</v>
      </c>
    </row>
    <row r="57" spans="1:22" ht="52.5" customHeight="1" x14ac:dyDescent="0.25">
      <c r="A57" s="56" t="s">
        <v>134</v>
      </c>
      <c r="B57" s="42" t="s">
        <v>96</v>
      </c>
      <c r="C57" s="26" t="s">
        <v>11</v>
      </c>
      <c r="D57" s="26" t="s">
        <v>10</v>
      </c>
      <c r="E57" s="30">
        <f t="shared" ref="E57:E58" si="71">F57+G57+H57</f>
        <v>89</v>
      </c>
      <c r="F57" s="125">
        <v>0</v>
      </c>
      <c r="G57" s="45">
        <v>89</v>
      </c>
      <c r="H57" s="121">
        <v>0</v>
      </c>
      <c r="I57" s="64">
        <f t="shared" ref="I57:I58" si="72">J57+K57+L57</f>
        <v>59.4</v>
      </c>
      <c r="J57" s="126">
        <v>0</v>
      </c>
      <c r="K57" s="64">
        <v>59.4</v>
      </c>
      <c r="L57" s="123">
        <v>0</v>
      </c>
      <c r="M57" s="27">
        <f t="shared" ref="M57:M58" si="73">O57+P57+N57</f>
        <v>59.3</v>
      </c>
      <c r="N57" s="125">
        <v>0</v>
      </c>
      <c r="O57" s="27">
        <v>59.3</v>
      </c>
      <c r="P57" s="125">
        <v>0</v>
      </c>
      <c r="Q57" s="27">
        <f t="shared" ref="Q57:Q58" si="74">R57+S57+T57</f>
        <v>59.3</v>
      </c>
      <c r="R57" s="125">
        <v>0</v>
      </c>
      <c r="S57" s="27">
        <f t="shared" ref="S57:S58" si="75">O57</f>
        <v>59.3</v>
      </c>
      <c r="T57" s="125">
        <v>0</v>
      </c>
      <c r="U57" s="28">
        <f t="shared" ref="U57" si="76">M57/I57</f>
        <v>0.99831649831649827</v>
      </c>
      <c r="V57" s="28">
        <f t="shared" ref="V57" si="77">Q57/I57</f>
        <v>0.99831649831649827</v>
      </c>
    </row>
    <row r="58" spans="1:22" ht="52.5" customHeight="1" x14ac:dyDescent="0.25">
      <c r="A58" s="56" t="s">
        <v>135</v>
      </c>
      <c r="B58" s="42" t="s">
        <v>122</v>
      </c>
      <c r="C58" s="26" t="s">
        <v>11</v>
      </c>
      <c r="D58" s="26" t="s">
        <v>10</v>
      </c>
      <c r="E58" s="30">
        <f t="shared" si="71"/>
        <v>207.7</v>
      </c>
      <c r="F58" s="125">
        <v>0</v>
      </c>
      <c r="G58" s="45">
        <v>207.7</v>
      </c>
      <c r="H58" s="121">
        <v>0</v>
      </c>
      <c r="I58" s="64">
        <f t="shared" si="72"/>
        <v>103.9</v>
      </c>
      <c r="J58" s="126">
        <v>0</v>
      </c>
      <c r="K58" s="64">
        <v>103.9</v>
      </c>
      <c r="L58" s="123">
        <v>0</v>
      </c>
      <c r="M58" s="27">
        <f t="shared" si="73"/>
        <v>103.7</v>
      </c>
      <c r="N58" s="125">
        <v>0</v>
      </c>
      <c r="O58" s="27">
        <v>103.7</v>
      </c>
      <c r="P58" s="125">
        <v>0</v>
      </c>
      <c r="Q58" s="27">
        <f t="shared" si="74"/>
        <v>103.7</v>
      </c>
      <c r="R58" s="125">
        <v>0</v>
      </c>
      <c r="S58" s="27">
        <f t="shared" si="75"/>
        <v>103.7</v>
      </c>
      <c r="T58" s="125">
        <v>0</v>
      </c>
      <c r="U58" s="28">
        <f t="shared" ref="U58" si="78">M58/I58</f>
        <v>0.99807507218479308</v>
      </c>
      <c r="V58" s="28">
        <f t="shared" ref="V58" si="79">Q58/I58</f>
        <v>0.99807507218479308</v>
      </c>
    </row>
    <row r="59" spans="1:22" ht="34.5" customHeight="1" x14ac:dyDescent="0.25">
      <c r="A59" s="57">
        <v>5</v>
      </c>
      <c r="B59" s="85" t="s">
        <v>136</v>
      </c>
      <c r="C59" s="85"/>
      <c r="D59" s="85"/>
      <c r="E59" s="30">
        <f>E60</f>
        <v>1924.2</v>
      </c>
      <c r="F59" s="30">
        <f t="shared" ref="F59" si="80">F60</f>
        <v>0</v>
      </c>
      <c r="G59" s="30">
        <f t="shared" ref="G59" si="81">G60</f>
        <v>1924.2</v>
      </c>
      <c r="H59" s="30">
        <f t="shared" ref="H59" si="82">H60</f>
        <v>0</v>
      </c>
      <c r="I59" s="65">
        <f t="shared" ref="I59" si="83">I60</f>
        <v>0</v>
      </c>
      <c r="J59" s="65">
        <f t="shared" ref="J59" si="84">J60</f>
        <v>0</v>
      </c>
      <c r="K59" s="65">
        <f t="shared" ref="K59" si="85">K60</f>
        <v>0</v>
      </c>
      <c r="L59" s="65">
        <f t="shared" ref="L59" si="86">L60</f>
        <v>0</v>
      </c>
      <c r="M59" s="30">
        <f t="shared" ref="M59" si="87">M60</f>
        <v>0</v>
      </c>
      <c r="N59" s="30">
        <f t="shared" ref="N59" si="88">N60</f>
        <v>0</v>
      </c>
      <c r="O59" s="30">
        <f t="shared" ref="O59" si="89">O60</f>
        <v>0</v>
      </c>
      <c r="P59" s="30">
        <f t="shared" ref="P59" si="90">P60</f>
        <v>0</v>
      </c>
      <c r="Q59" s="30">
        <f t="shared" ref="Q59" si="91">Q60</f>
        <v>0</v>
      </c>
      <c r="R59" s="30">
        <f t="shared" ref="R59" si="92">R60</f>
        <v>0</v>
      </c>
      <c r="S59" s="30">
        <f t="shared" ref="S59" si="93">S60</f>
        <v>0</v>
      </c>
      <c r="T59" s="30">
        <f t="shared" ref="T59" si="94">T60</f>
        <v>0</v>
      </c>
      <c r="U59" s="28">
        <v>0</v>
      </c>
      <c r="V59" s="28">
        <v>0</v>
      </c>
    </row>
    <row r="60" spans="1:22" ht="39" customHeight="1" x14ac:dyDescent="0.25">
      <c r="A60" s="56" t="s">
        <v>71</v>
      </c>
      <c r="B60" s="88" t="s">
        <v>137</v>
      </c>
      <c r="C60" s="88"/>
      <c r="D60" s="88"/>
      <c r="E60" s="30">
        <f>SUM(E61)</f>
        <v>1924.2</v>
      </c>
      <c r="F60" s="30">
        <f t="shared" ref="F60:T60" si="95">SUM(F61)</f>
        <v>0</v>
      </c>
      <c r="G60" s="30">
        <f t="shared" si="95"/>
        <v>1924.2</v>
      </c>
      <c r="H60" s="30">
        <f t="shared" si="95"/>
        <v>0</v>
      </c>
      <c r="I60" s="65">
        <f t="shared" si="95"/>
        <v>0</v>
      </c>
      <c r="J60" s="65">
        <f t="shared" si="95"/>
        <v>0</v>
      </c>
      <c r="K60" s="65">
        <f t="shared" si="95"/>
        <v>0</v>
      </c>
      <c r="L60" s="65">
        <f t="shared" si="95"/>
        <v>0</v>
      </c>
      <c r="M60" s="30">
        <f t="shared" si="95"/>
        <v>0</v>
      </c>
      <c r="N60" s="30">
        <f t="shared" si="95"/>
        <v>0</v>
      </c>
      <c r="O60" s="30">
        <f t="shared" si="95"/>
        <v>0</v>
      </c>
      <c r="P60" s="30">
        <f t="shared" si="95"/>
        <v>0</v>
      </c>
      <c r="Q60" s="30">
        <f t="shared" si="95"/>
        <v>0</v>
      </c>
      <c r="R60" s="30">
        <f t="shared" si="95"/>
        <v>0</v>
      </c>
      <c r="S60" s="30">
        <f t="shared" si="95"/>
        <v>0</v>
      </c>
      <c r="T60" s="30">
        <f t="shared" si="95"/>
        <v>0</v>
      </c>
      <c r="U60" s="28">
        <v>0</v>
      </c>
      <c r="V60" s="28">
        <v>0</v>
      </c>
    </row>
    <row r="61" spans="1:22" ht="54.75" customHeight="1" x14ac:dyDescent="0.25">
      <c r="A61" s="56" t="s">
        <v>138</v>
      </c>
      <c r="B61" s="42" t="s">
        <v>139</v>
      </c>
      <c r="C61" s="26" t="s">
        <v>11</v>
      </c>
      <c r="D61" s="26" t="s">
        <v>1</v>
      </c>
      <c r="E61" s="30">
        <f>F61+G61+H61</f>
        <v>1924.2</v>
      </c>
      <c r="F61" s="44">
        <v>0</v>
      </c>
      <c r="G61" s="44">
        <v>1924.2</v>
      </c>
      <c r="H61" s="121">
        <v>0</v>
      </c>
      <c r="I61" s="64">
        <f>J61+K61+L61</f>
        <v>0</v>
      </c>
      <c r="J61" s="64">
        <v>0</v>
      </c>
      <c r="K61" s="64">
        <v>0</v>
      </c>
      <c r="L61" s="123">
        <v>0</v>
      </c>
      <c r="M61" s="27">
        <f>N61+O61+P61</f>
        <v>0</v>
      </c>
      <c r="N61" s="27">
        <v>0</v>
      </c>
      <c r="O61" s="27">
        <v>0</v>
      </c>
      <c r="P61" s="27">
        <v>0</v>
      </c>
      <c r="Q61" s="27">
        <f>R61+S61+T61</f>
        <v>0</v>
      </c>
      <c r="R61" s="27">
        <v>0</v>
      </c>
      <c r="S61" s="27">
        <v>0</v>
      </c>
      <c r="T61" s="27">
        <v>0</v>
      </c>
      <c r="U61" s="34" t="s">
        <v>6</v>
      </c>
      <c r="V61" s="34" t="s">
        <v>6</v>
      </c>
    </row>
    <row r="62" spans="1:22" ht="36" customHeight="1" x14ac:dyDescent="0.25">
      <c r="A62" s="58">
        <v>6</v>
      </c>
      <c r="B62" s="87" t="s">
        <v>46</v>
      </c>
      <c r="C62" s="87"/>
      <c r="D62" s="87"/>
      <c r="E62" s="30">
        <f>SUM(E63)</f>
        <v>6246</v>
      </c>
      <c r="F62" s="30">
        <f t="shared" ref="F62:T62" si="96">SUM(F63)</f>
        <v>0</v>
      </c>
      <c r="G62" s="30">
        <f t="shared" si="96"/>
        <v>6246</v>
      </c>
      <c r="H62" s="30">
        <f t="shared" si="96"/>
        <v>0</v>
      </c>
      <c r="I62" s="65">
        <f t="shared" si="96"/>
        <v>6246</v>
      </c>
      <c r="J62" s="65">
        <f t="shared" si="96"/>
        <v>0</v>
      </c>
      <c r="K62" s="65">
        <f t="shared" si="96"/>
        <v>6246</v>
      </c>
      <c r="L62" s="65">
        <f t="shared" si="96"/>
        <v>0</v>
      </c>
      <c r="M62" s="30">
        <f t="shared" si="96"/>
        <v>6246</v>
      </c>
      <c r="N62" s="30">
        <f t="shared" si="96"/>
        <v>0</v>
      </c>
      <c r="O62" s="30">
        <f t="shared" si="96"/>
        <v>6246</v>
      </c>
      <c r="P62" s="30">
        <f t="shared" si="96"/>
        <v>0</v>
      </c>
      <c r="Q62" s="30">
        <f t="shared" si="96"/>
        <v>6246</v>
      </c>
      <c r="R62" s="30">
        <f t="shared" si="96"/>
        <v>0</v>
      </c>
      <c r="S62" s="30">
        <f t="shared" si="96"/>
        <v>6246</v>
      </c>
      <c r="T62" s="30">
        <f t="shared" si="96"/>
        <v>0</v>
      </c>
      <c r="U62" s="34">
        <f t="shared" ref="U62" si="97">M62/I62</f>
        <v>1</v>
      </c>
      <c r="V62" s="34">
        <f t="shared" ref="V62" si="98">Q62/I62</f>
        <v>1</v>
      </c>
    </row>
    <row r="63" spans="1:22" ht="50.25" customHeight="1" x14ac:dyDescent="0.25">
      <c r="A63" s="56" t="s">
        <v>141</v>
      </c>
      <c r="B63" s="47" t="s">
        <v>140</v>
      </c>
      <c r="C63" s="48" t="s">
        <v>11</v>
      </c>
      <c r="D63" s="43" t="s">
        <v>11</v>
      </c>
      <c r="E63" s="30">
        <f>F63+G63+H63</f>
        <v>6246</v>
      </c>
      <c r="F63" s="50">
        <v>0</v>
      </c>
      <c r="G63" s="59">
        <v>6246</v>
      </c>
      <c r="H63" s="122">
        <v>0</v>
      </c>
      <c r="I63" s="67">
        <f>J63+K63+L63</f>
        <v>6246</v>
      </c>
      <c r="J63" s="67">
        <v>0</v>
      </c>
      <c r="K63" s="67">
        <v>6246</v>
      </c>
      <c r="L63" s="124">
        <v>0</v>
      </c>
      <c r="M63" s="31">
        <f>N63+O63+P63</f>
        <v>6246</v>
      </c>
      <c r="N63" s="31">
        <v>0</v>
      </c>
      <c r="O63" s="31">
        <v>6246</v>
      </c>
      <c r="P63" s="31">
        <v>0</v>
      </c>
      <c r="Q63" s="31">
        <f>R63+S63+T63</f>
        <v>6246</v>
      </c>
      <c r="R63" s="31">
        <v>0</v>
      </c>
      <c r="S63" s="31">
        <f>O63</f>
        <v>6246</v>
      </c>
      <c r="T63" s="31">
        <v>0</v>
      </c>
      <c r="U63" s="28">
        <f t="shared" ref="U63" si="99">M63/I63</f>
        <v>1</v>
      </c>
      <c r="V63" s="28">
        <f t="shared" ref="V63" si="100">Q63/I63</f>
        <v>1</v>
      </c>
    </row>
    <row r="64" spans="1:22" ht="36" customHeight="1" x14ac:dyDescent="0.25">
      <c r="A64" s="58" t="s">
        <v>72</v>
      </c>
      <c r="B64" s="87" t="s">
        <v>142</v>
      </c>
      <c r="C64" s="87"/>
      <c r="D64" s="87"/>
      <c r="E64" s="30">
        <f>SUM(E65)</f>
        <v>50980.7</v>
      </c>
      <c r="F64" s="30">
        <f t="shared" ref="F64:T64" si="101">SUM(F65)</f>
        <v>0</v>
      </c>
      <c r="G64" s="30">
        <f t="shared" si="101"/>
        <v>50980.7</v>
      </c>
      <c r="H64" s="30">
        <f t="shared" si="101"/>
        <v>0</v>
      </c>
      <c r="I64" s="65">
        <f t="shared" si="101"/>
        <v>0</v>
      </c>
      <c r="J64" s="65">
        <f t="shared" si="101"/>
        <v>0</v>
      </c>
      <c r="K64" s="65">
        <f t="shared" si="101"/>
        <v>0</v>
      </c>
      <c r="L64" s="65">
        <f t="shared" si="101"/>
        <v>0</v>
      </c>
      <c r="M64" s="30">
        <f t="shared" si="101"/>
        <v>0</v>
      </c>
      <c r="N64" s="30">
        <f t="shared" si="101"/>
        <v>0</v>
      </c>
      <c r="O64" s="30">
        <f t="shared" si="101"/>
        <v>0</v>
      </c>
      <c r="P64" s="30">
        <f t="shared" si="101"/>
        <v>0</v>
      </c>
      <c r="Q64" s="30">
        <f t="shared" si="101"/>
        <v>0</v>
      </c>
      <c r="R64" s="30">
        <f t="shared" si="101"/>
        <v>0</v>
      </c>
      <c r="S64" s="30">
        <f t="shared" si="101"/>
        <v>0</v>
      </c>
      <c r="T64" s="30">
        <f t="shared" si="101"/>
        <v>0</v>
      </c>
      <c r="U64" s="34" t="s">
        <v>6</v>
      </c>
      <c r="V64" s="34" t="s">
        <v>6</v>
      </c>
    </row>
    <row r="65" spans="1:22" ht="48" customHeight="1" x14ac:dyDescent="0.25">
      <c r="A65" s="56" t="s">
        <v>144</v>
      </c>
      <c r="B65" s="49" t="s">
        <v>143</v>
      </c>
      <c r="C65" s="43" t="s">
        <v>11</v>
      </c>
      <c r="D65" s="43" t="s">
        <v>11</v>
      </c>
      <c r="E65" s="30">
        <f t="shared" ref="E65" si="102">F65+G65+H65</f>
        <v>50980.7</v>
      </c>
      <c r="F65" s="51">
        <v>0</v>
      </c>
      <c r="G65" s="46">
        <v>50980.7</v>
      </c>
      <c r="H65" s="121">
        <v>0</v>
      </c>
      <c r="I65" s="66">
        <f t="shared" ref="I65" si="103">J65+K65+L65</f>
        <v>0</v>
      </c>
      <c r="J65" s="64">
        <v>0</v>
      </c>
      <c r="K65" s="64">
        <v>0</v>
      </c>
      <c r="L65" s="123">
        <v>0</v>
      </c>
      <c r="M65" s="38">
        <f t="shared" ref="M65" si="104">N65+O65+P65</f>
        <v>0</v>
      </c>
      <c r="N65" s="27">
        <v>0</v>
      </c>
      <c r="O65" s="27">
        <v>0</v>
      </c>
      <c r="P65" s="27">
        <v>0</v>
      </c>
      <c r="Q65" s="38">
        <f t="shared" ref="Q65" si="105">R65+S65+T65</f>
        <v>0</v>
      </c>
      <c r="R65" s="27">
        <v>0</v>
      </c>
      <c r="S65" s="31">
        <v>0</v>
      </c>
      <c r="T65" s="27">
        <v>0</v>
      </c>
      <c r="U65" s="34" t="s">
        <v>6</v>
      </c>
      <c r="V65" s="34" t="s">
        <v>6</v>
      </c>
    </row>
    <row r="66" spans="1:22" ht="36" customHeight="1" x14ac:dyDescent="0.25">
      <c r="A66" s="58">
        <v>8</v>
      </c>
      <c r="B66" s="87" t="s">
        <v>145</v>
      </c>
      <c r="C66" s="87"/>
      <c r="D66" s="87"/>
      <c r="E66" s="30">
        <f>SUM(E67:E69)</f>
        <v>64045.4</v>
      </c>
      <c r="F66" s="30">
        <f t="shared" ref="F66:T66" si="106">SUM(F67:F69)</f>
        <v>0</v>
      </c>
      <c r="G66" s="30">
        <f t="shared" si="106"/>
        <v>64045.4</v>
      </c>
      <c r="H66" s="30">
        <f t="shared" si="106"/>
        <v>0</v>
      </c>
      <c r="I66" s="65">
        <f t="shared" si="106"/>
        <v>0</v>
      </c>
      <c r="J66" s="65">
        <f t="shared" si="106"/>
        <v>0</v>
      </c>
      <c r="K66" s="65">
        <f t="shared" si="106"/>
        <v>0</v>
      </c>
      <c r="L66" s="65">
        <f t="shared" si="106"/>
        <v>0</v>
      </c>
      <c r="M66" s="30">
        <f t="shared" si="106"/>
        <v>0</v>
      </c>
      <c r="N66" s="30">
        <f t="shared" si="106"/>
        <v>0</v>
      </c>
      <c r="O66" s="30">
        <f t="shared" si="106"/>
        <v>0</v>
      </c>
      <c r="P66" s="30">
        <f t="shared" si="106"/>
        <v>0</v>
      </c>
      <c r="Q66" s="30">
        <f t="shared" si="106"/>
        <v>0</v>
      </c>
      <c r="R66" s="30">
        <f t="shared" si="106"/>
        <v>0</v>
      </c>
      <c r="S66" s="30">
        <f t="shared" si="106"/>
        <v>0</v>
      </c>
      <c r="T66" s="30">
        <f t="shared" si="106"/>
        <v>0</v>
      </c>
      <c r="U66" s="34" t="s">
        <v>6</v>
      </c>
      <c r="V66" s="34" t="s">
        <v>6</v>
      </c>
    </row>
    <row r="67" spans="1:22" ht="48" customHeight="1" x14ac:dyDescent="0.25">
      <c r="A67" s="56" t="s">
        <v>150</v>
      </c>
      <c r="B67" s="52" t="s">
        <v>146</v>
      </c>
      <c r="C67" s="43" t="s">
        <v>11</v>
      </c>
      <c r="D67" s="43" t="s">
        <v>147</v>
      </c>
      <c r="E67" s="30">
        <f t="shared" ref="E67" si="107">F67+G67+H67</f>
        <v>8903.9</v>
      </c>
      <c r="F67" s="51">
        <v>0</v>
      </c>
      <c r="G67" s="45">
        <v>8903.9</v>
      </c>
      <c r="H67" s="121">
        <v>0</v>
      </c>
      <c r="I67" s="66">
        <f t="shared" ref="I67" si="108">J67+K67+L67</f>
        <v>0</v>
      </c>
      <c r="J67" s="64">
        <v>0</v>
      </c>
      <c r="K67" s="64">
        <v>0</v>
      </c>
      <c r="L67" s="123">
        <v>0</v>
      </c>
      <c r="M67" s="38">
        <f t="shared" ref="M67" si="109">N67+O67+P67</f>
        <v>0</v>
      </c>
      <c r="N67" s="27">
        <v>0</v>
      </c>
      <c r="O67" s="27">
        <v>0</v>
      </c>
      <c r="P67" s="27">
        <v>0</v>
      </c>
      <c r="Q67" s="38">
        <f t="shared" ref="Q67" si="110">R67+S67+T67</f>
        <v>0</v>
      </c>
      <c r="R67" s="27">
        <v>0</v>
      </c>
      <c r="S67" s="31">
        <v>0</v>
      </c>
      <c r="T67" s="27">
        <v>0</v>
      </c>
      <c r="U67" s="34" t="s">
        <v>6</v>
      </c>
      <c r="V67" s="34" t="s">
        <v>6</v>
      </c>
    </row>
    <row r="68" spans="1:22" ht="48" customHeight="1" x14ac:dyDescent="0.25">
      <c r="A68" s="56" t="s">
        <v>151</v>
      </c>
      <c r="B68" s="52" t="s">
        <v>148</v>
      </c>
      <c r="C68" s="43" t="s">
        <v>11</v>
      </c>
      <c r="D68" s="43" t="s">
        <v>1</v>
      </c>
      <c r="E68" s="30">
        <f t="shared" ref="E68" si="111">F68+G68+H68</f>
        <v>10141.5</v>
      </c>
      <c r="F68" s="51">
        <v>0</v>
      </c>
      <c r="G68" s="45">
        <v>10141.5</v>
      </c>
      <c r="H68" s="121">
        <v>0</v>
      </c>
      <c r="I68" s="66">
        <f t="shared" ref="I68" si="112">J68+K68+L68</f>
        <v>0</v>
      </c>
      <c r="J68" s="64">
        <v>0</v>
      </c>
      <c r="K68" s="64">
        <v>0</v>
      </c>
      <c r="L68" s="123">
        <v>0</v>
      </c>
      <c r="M68" s="38">
        <f t="shared" ref="M68" si="113">N68+O68+P68</f>
        <v>0</v>
      </c>
      <c r="N68" s="27">
        <v>0</v>
      </c>
      <c r="O68" s="27">
        <v>0</v>
      </c>
      <c r="P68" s="27">
        <v>0</v>
      </c>
      <c r="Q68" s="38">
        <f t="shared" ref="Q68" si="114">R68+S68+T68</f>
        <v>0</v>
      </c>
      <c r="R68" s="27">
        <v>0</v>
      </c>
      <c r="S68" s="31">
        <v>0</v>
      </c>
      <c r="T68" s="27">
        <v>0</v>
      </c>
      <c r="U68" s="34" t="s">
        <v>6</v>
      </c>
      <c r="V68" s="34" t="s">
        <v>6</v>
      </c>
    </row>
    <row r="69" spans="1:22" ht="48" customHeight="1" x14ac:dyDescent="0.25">
      <c r="A69" s="56" t="s">
        <v>152</v>
      </c>
      <c r="B69" s="52" t="s">
        <v>149</v>
      </c>
      <c r="C69" s="43" t="s">
        <v>11</v>
      </c>
      <c r="D69" s="43" t="s">
        <v>11</v>
      </c>
      <c r="E69" s="30">
        <f t="shared" ref="E69" si="115">F69+G69+H69</f>
        <v>45000</v>
      </c>
      <c r="F69" s="51">
        <v>0</v>
      </c>
      <c r="G69" s="45">
        <v>45000</v>
      </c>
      <c r="H69" s="121">
        <v>0</v>
      </c>
      <c r="I69" s="66">
        <f t="shared" ref="I69" si="116">J69+K69+L69</f>
        <v>0</v>
      </c>
      <c r="J69" s="64">
        <v>0</v>
      </c>
      <c r="K69" s="64">
        <v>0</v>
      </c>
      <c r="L69" s="123">
        <v>0</v>
      </c>
      <c r="M69" s="38">
        <f t="shared" ref="M69" si="117">N69+O69+P69</f>
        <v>0</v>
      </c>
      <c r="N69" s="27">
        <v>0</v>
      </c>
      <c r="O69" s="27">
        <v>0</v>
      </c>
      <c r="P69" s="27">
        <v>0</v>
      </c>
      <c r="Q69" s="38">
        <f t="shared" ref="Q69" si="118">R69+S69+T69</f>
        <v>0</v>
      </c>
      <c r="R69" s="27">
        <v>0</v>
      </c>
      <c r="S69" s="31">
        <v>0</v>
      </c>
      <c r="T69" s="27">
        <v>0</v>
      </c>
      <c r="U69" s="34" t="s">
        <v>6</v>
      </c>
      <c r="V69" s="34" t="s">
        <v>6</v>
      </c>
    </row>
    <row r="70" spans="1:22" ht="15.75" customHeight="1" x14ac:dyDescent="0.25">
      <c r="A70" s="60"/>
      <c r="B70" s="86" t="s">
        <v>29</v>
      </c>
      <c r="C70" s="86"/>
      <c r="D70" s="86"/>
      <c r="E70" s="39">
        <f t="shared" ref="E70:T70" si="119">E44+E29+E24+E6+E59+E62+E64+E66</f>
        <v>270551.80000000005</v>
      </c>
      <c r="F70" s="39">
        <f t="shared" si="119"/>
        <v>47054.9</v>
      </c>
      <c r="G70" s="39">
        <f t="shared" si="119"/>
        <v>223496.9</v>
      </c>
      <c r="H70" s="39">
        <f t="shared" si="119"/>
        <v>0</v>
      </c>
      <c r="I70" s="68">
        <f t="shared" si="119"/>
        <v>119419.59999999999</v>
      </c>
      <c r="J70" s="68">
        <f t="shared" si="119"/>
        <v>47054.9</v>
      </c>
      <c r="K70" s="68">
        <f t="shared" si="119"/>
        <v>72364.7</v>
      </c>
      <c r="L70" s="68">
        <f t="shared" si="119"/>
        <v>0</v>
      </c>
      <c r="M70" s="39">
        <f t="shared" si="119"/>
        <v>100072.1</v>
      </c>
      <c r="N70" s="39">
        <f t="shared" si="119"/>
        <v>30875</v>
      </c>
      <c r="O70" s="39">
        <f t="shared" si="119"/>
        <v>69197.100000000006</v>
      </c>
      <c r="P70" s="39">
        <f t="shared" si="119"/>
        <v>0</v>
      </c>
      <c r="Q70" s="39">
        <f t="shared" si="119"/>
        <v>100072.1</v>
      </c>
      <c r="R70" s="39">
        <f t="shared" si="119"/>
        <v>30875</v>
      </c>
      <c r="S70" s="39">
        <f t="shared" si="119"/>
        <v>69197.100000000006</v>
      </c>
      <c r="T70" s="39">
        <f t="shared" si="119"/>
        <v>0</v>
      </c>
      <c r="U70" s="34">
        <f>M70/I70</f>
        <v>0.83798723157672617</v>
      </c>
      <c r="V70" s="34">
        <f>Q70/I70</f>
        <v>0.83798723157672617</v>
      </c>
    </row>
    <row r="73" spans="1:22" x14ac:dyDescent="0.25">
      <c r="E73" s="32">
        <f>'[1]без учета счетов бюджета'!$W$87/1000</f>
        <v>259899.80580999999</v>
      </c>
      <c r="I73" s="69">
        <f>'[1]без учета счетов бюджета'!$N$87/1000</f>
        <v>49461.4</v>
      </c>
      <c r="M73" s="61">
        <f>'[1]без учета счетов бюджета'!$AJ$87/1000</f>
        <v>47721.196619999995</v>
      </c>
    </row>
  </sheetData>
  <mergeCells count="26">
    <mergeCell ref="A1:V1"/>
    <mergeCell ref="A2:V2"/>
    <mergeCell ref="A3:A4"/>
    <mergeCell ref="B3:B4"/>
    <mergeCell ref="C3:C4"/>
    <mergeCell ref="D3:D4"/>
    <mergeCell ref="E3:H3"/>
    <mergeCell ref="I3:L3"/>
    <mergeCell ref="M3:P3"/>
    <mergeCell ref="Q3:T3"/>
    <mergeCell ref="U3:U4"/>
    <mergeCell ref="V3:V4"/>
    <mergeCell ref="B6:D6"/>
    <mergeCell ref="B70:D70"/>
    <mergeCell ref="B24:D24"/>
    <mergeCell ref="B29:D29"/>
    <mergeCell ref="B44:D44"/>
    <mergeCell ref="B62:D62"/>
    <mergeCell ref="B25:D25"/>
    <mergeCell ref="B27:D27"/>
    <mergeCell ref="B30:D30"/>
    <mergeCell ref="B59:D59"/>
    <mergeCell ref="B60:D60"/>
    <mergeCell ref="B64:D64"/>
    <mergeCell ref="B66:D66"/>
    <mergeCell ref="B42:D42"/>
  </mergeCells>
  <pageMargins left="0.31496062992125984" right="0.31496062992125984" top="0.35433070866141736" bottom="0.35433070866141736" header="0.31496062992125984" footer="0.31496062992125984"/>
  <pageSetup paperSize="9" scale="31" orientation="landscape" r:id="rId1"/>
  <rowBreaks count="1" manualBreakCount="1">
    <brk id="41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6"/>
  <sheetViews>
    <sheetView view="pageBreakPreview" topLeftCell="A19" zoomScale="90" zoomScaleNormal="100" zoomScaleSheetLayoutView="90" workbookViewId="0">
      <selection activeCell="M23" sqref="M23"/>
    </sheetView>
  </sheetViews>
  <sheetFormatPr defaultRowHeight="15.75" x14ac:dyDescent="0.25"/>
  <cols>
    <col min="1" max="1" width="11.140625" style="1" customWidth="1"/>
    <col min="2" max="2" width="40" style="1" customWidth="1"/>
    <col min="3" max="3" width="14" style="1" hidden="1" customWidth="1"/>
    <col min="4" max="4" width="11.42578125" style="1" hidden="1" customWidth="1"/>
    <col min="5" max="5" width="25.140625" style="1" customWidth="1"/>
    <col min="6" max="6" width="18.140625" style="1" customWidth="1"/>
    <col min="7" max="7" width="17.140625" style="1" customWidth="1"/>
    <col min="8" max="8" width="19.5703125" style="1" customWidth="1"/>
    <col min="9" max="9" width="21.7109375" style="1" customWidth="1"/>
    <col min="10" max="10" width="14.7109375" style="1" customWidth="1"/>
    <col min="11" max="11" width="14.140625" style="1" customWidth="1"/>
    <col min="12" max="12" width="15.710937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54" customHeight="1" x14ac:dyDescent="0.25">
      <c r="A1" s="111" t="str">
        <f>'МП Коммунальная инфр'!A1:V1</f>
        <v>Отчет об использовании денежных средств в рамках исполнения мероприятий 
муниципальной программы "Развитие коммунальной инфраструктуры муниципального района «Заполярный район» на 2020-2030 годы"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ht="24" customHeight="1" x14ac:dyDescent="0.25">
      <c r="A2" s="111" t="s">
        <v>166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</row>
    <row r="3" spans="1:13" ht="24" customHeight="1" x14ac:dyDescent="0.25">
      <c r="A3" s="106" t="s">
        <v>12</v>
      </c>
      <c r="B3" s="106" t="s">
        <v>13</v>
      </c>
      <c r="C3" s="112" t="s">
        <v>14</v>
      </c>
      <c r="D3" s="113"/>
      <c r="E3" s="106" t="s">
        <v>15</v>
      </c>
      <c r="F3" s="106" t="s">
        <v>16</v>
      </c>
      <c r="G3" s="106" t="s">
        <v>17</v>
      </c>
      <c r="H3" s="106" t="s">
        <v>18</v>
      </c>
      <c r="I3" s="103" t="s">
        <v>157</v>
      </c>
      <c r="J3" s="103" t="s">
        <v>19</v>
      </c>
      <c r="K3" s="106" t="s">
        <v>20</v>
      </c>
      <c r="L3" s="106"/>
      <c r="M3" s="106"/>
    </row>
    <row r="4" spans="1:13" ht="15" customHeight="1" x14ac:dyDescent="0.25">
      <c r="A4" s="106"/>
      <c r="B4" s="106"/>
      <c r="C4" s="103" t="s">
        <v>21</v>
      </c>
      <c r="D4" s="103" t="s">
        <v>22</v>
      </c>
      <c r="E4" s="106"/>
      <c r="F4" s="106"/>
      <c r="G4" s="106"/>
      <c r="H4" s="106"/>
      <c r="I4" s="104"/>
      <c r="J4" s="104"/>
      <c r="K4" s="106" t="s">
        <v>23</v>
      </c>
      <c r="L4" s="103" t="s">
        <v>24</v>
      </c>
      <c r="M4" s="106" t="s">
        <v>25</v>
      </c>
    </row>
    <row r="5" spans="1:13" ht="31.5" customHeight="1" x14ac:dyDescent="0.25">
      <c r="A5" s="106"/>
      <c r="B5" s="106"/>
      <c r="C5" s="105"/>
      <c r="D5" s="105"/>
      <c r="E5" s="106"/>
      <c r="F5" s="106"/>
      <c r="G5" s="106"/>
      <c r="H5" s="106"/>
      <c r="I5" s="105"/>
      <c r="J5" s="105"/>
      <c r="K5" s="106"/>
      <c r="L5" s="105"/>
      <c r="M5" s="106"/>
    </row>
    <row r="6" spans="1:13" x14ac:dyDescent="0.25">
      <c r="A6" s="2">
        <v>1</v>
      </c>
      <c r="B6" s="2">
        <v>2</v>
      </c>
      <c r="C6" s="2">
        <f>B6+1</f>
        <v>3</v>
      </c>
      <c r="D6" s="2">
        <f t="shared" ref="D6:K6" si="0">C6+1</f>
        <v>4</v>
      </c>
      <c r="E6" s="2">
        <v>3</v>
      </c>
      <c r="F6" s="2">
        <f t="shared" si="0"/>
        <v>4</v>
      </c>
      <c r="G6" s="2">
        <f t="shared" si="0"/>
        <v>5</v>
      </c>
      <c r="H6" s="2">
        <f t="shared" si="0"/>
        <v>6</v>
      </c>
      <c r="I6" s="2">
        <f t="shared" si="0"/>
        <v>7</v>
      </c>
      <c r="J6" s="2">
        <f t="shared" si="0"/>
        <v>8</v>
      </c>
      <c r="K6" s="2">
        <f t="shared" si="0"/>
        <v>9</v>
      </c>
      <c r="L6" s="2">
        <v>10</v>
      </c>
      <c r="M6" s="2">
        <v>11</v>
      </c>
    </row>
    <row r="7" spans="1:13" s="24" customFormat="1" ht="39" customHeight="1" x14ac:dyDescent="0.25">
      <c r="A7" s="11">
        <v>1</v>
      </c>
      <c r="B7" s="107" t="s">
        <v>161</v>
      </c>
      <c r="C7" s="108"/>
      <c r="D7" s="108"/>
      <c r="E7" s="108"/>
      <c r="F7" s="109"/>
      <c r="G7" s="11"/>
      <c r="H7" s="11"/>
      <c r="I7" s="11"/>
      <c r="J7" s="11"/>
      <c r="K7" s="11"/>
      <c r="L7" s="11"/>
      <c r="M7" s="11"/>
    </row>
    <row r="8" spans="1:13" s="24" customFormat="1" ht="66" customHeight="1" x14ac:dyDescent="0.25">
      <c r="A8" s="81" t="s">
        <v>49</v>
      </c>
      <c r="B8" s="11" t="s">
        <v>169</v>
      </c>
      <c r="C8" s="11"/>
      <c r="D8" s="11"/>
      <c r="E8" s="94" t="s">
        <v>171</v>
      </c>
      <c r="F8" s="94" t="s">
        <v>172</v>
      </c>
      <c r="G8" s="94" t="s">
        <v>1</v>
      </c>
      <c r="H8" s="110">
        <v>45250</v>
      </c>
      <c r="I8" s="115">
        <v>13900000</v>
      </c>
      <c r="J8" s="11"/>
      <c r="K8" s="11">
        <f t="shared" ref="K8:K9" si="1">M8</f>
        <v>0</v>
      </c>
      <c r="L8" s="11"/>
      <c r="M8" s="11">
        <f>'МП Коммунальная инфр'!O31</f>
        <v>0</v>
      </c>
    </row>
    <row r="9" spans="1:13" s="24" customFormat="1" ht="66" customHeight="1" x14ac:dyDescent="0.25">
      <c r="A9" s="81" t="s">
        <v>50</v>
      </c>
      <c r="B9" s="11" t="s">
        <v>170</v>
      </c>
      <c r="C9" s="11"/>
      <c r="D9" s="11"/>
      <c r="E9" s="95"/>
      <c r="F9" s="95"/>
      <c r="G9" s="95"/>
      <c r="H9" s="114"/>
      <c r="I9" s="116"/>
      <c r="J9" s="11"/>
      <c r="K9" s="94">
        <f t="shared" si="1"/>
        <v>0</v>
      </c>
      <c r="L9" s="11"/>
      <c r="M9" s="94">
        <f>'МП Коммунальная инфр'!M36</f>
        <v>0</v>
      </c>
    </row>
    <row r="10" spans="1:13" s="24" customFormat="1" ht="78.75" customHeight="1" x14ac:dyDescent="0.25">
      <c r="A10" s="81" t="s">
        <v>51</v>
      </c>
      <c r="B10" s="11" t="s">
        <v>175</v>
      </c>
      <c r="C10" s="11"/>
      <c r="D10" s="11"/>
      <c r="E10" s="76" t="s">
        <v>173</v>
      </c>
      <c r="F10" s="76" t="s">
        <v>172</v>
      </c>
      <c r="G10" s="76" t="s">
        <v>1</v>
      </c>
      <c r="H10" s="77">
        <v>45229</v>
      </c>
      <c r="I10" s="78">
        <v>1500000</v>
      </c>
      <c r="J10" s="11"/>
      <c r="K10" s="95"/>
      <c r="L10" s="11"/>
      <c r="M10" s="95"/>
    </row>
    <row r="11" spans="1:13" s="24" customFormat="1" ht="64.5" customHeight="1" x14ac:dyDescent="0.25">
      <c r="A11" s="81" t="s">
        <v>52</v>
      </c>
      <c r="B11" s="11" t="s">
        <v>163</v>
      </c>
      <c r="C11" s="11"/>
      <c r="D11" s="11"/>
      <c r="E11" s="94" t="s">
        <v>164</v>
      </c>
      <c r="F11" s="94" t="s">
        <v>165</v>
      </c>
      <c r="G11" s="94" t="s">
        <v>1</v>
      </c>
      <c r="H11" s="110">
        <v>44982</v>
      </c>
      <c r="I11" s="98">
        <v>1809600</v>
      </c>
      <c r="J11" s="11"/>
      <c r="K11" s="11">
        <f>M11</f>
        <v>652.20000000000005</v>
      </c>
      <c r="L11" s="11"/>
      <c r="M11" s="11">
        <v>652.20000000000005</v>
      </c>
    </row>
    <row r="12" spans="1:13" s="24" customFormat="1" ht="64.5" customHeight="1" x14ac:dyDescent="0.25">
      <c r="A12" s="81" t="s">
        <v>53</v>
      </c>
      <c r="B12" s="11" t="s">
        <v>162</v>
      </c>
      <c r="C12" s="11"/>
      <c r="D12" s="11"/>
      <c r="E12" s="95"/>
      <c r="F12" s="95"/>
      <c r="G12" s="95"/>
      <c r="H12" s="95"/>
      <c r="I12" s="99"/>
      <c r="J12" s="11"/>
      <c r="K12" s="11">
        <f>M12</f>
        <v>868.6</v>
      </c>
      <c r="L12" s="11"/>
      <c r="M12" s="11">
        <v>868.6</v>
      </c>
    </row>
    <row r="13" spans="1:13" s="24" customFormat="1" ht="64.5" customHeight="1" x14ac:dyDescent="0.25">
      <c r="A13" s="81" t="s">
        <v>54</v>
      </c>
      <c r="B13" s="11" t="s">
        <v>174</v>
      </c>
      <c r="C13" s="11"/>
      <c r="D13" s="11"/>
      <c r="E13" s="94" t="s">
        <v>178</v>
      </c>
      <c r="F13" s="94" t="s">
        <v>172</v>
      </c>
      <c r="G13" s="94" t="s">
        <v>1</v>
      </c>
      <c r="H13" s="110">
        <v>45250</v>
      </c>
      <c r="I13" s="98">
        <v>19900000</v>
      </c>
      <c r="J13" s="11"/>
      <c r="K13" s="79">
        <f t="shared" ref="K13:K23" si="2">M13</f>
        <v>6600</v>
      </c>
      <c r="L13" s="11"/>
      <c r="M13" s="79">
        <v>6600</v>
      </c>
    </row>
    <row r="14" spans="1:13" s="24" customFormat="1" ht="64.5" customHeight="1" x14ac:dyDescent="0.25">
      <c r="A14" s="81" t="s">
        <v>55</v>
      </c>
      <c r="B14" s="11" t="s">
        <v>176</v>
      </c>
      <c r="C14" s="11"/>
      <c r="D14" s="11"/>
      <c r="E14" s="117"/>
      <c r="F14" s="117"/>
      <c r="G14" s="117"/>
      <c r="H14" s="117"/>
      <c r="I14" s="118"/>
      <c r="J14" s="11"/>
      <c r="K14" s="79">
        <f t="shared" si="2"/>
        <v>6700</v>
      </c>
      <c r="L14" s="11"/>
      <c r="M14" s="79">
        <v>6700</v>
      </c>
    </row>
    <row r="15" spans="1:13" s="24" customFormat="1" ht="64.5" customHeight="1" x14ac:dyDescent="0.25">
      <c r="A15" s="81" t="s">
        <v>56</v>
      </c>
      <c r="B15" s="11" t="s">
        <v>177</v>
      </c>
      <c r="C15" s="11"/>
      <c r="D15" s="11"/>
      <c r="E15" s="95"/>
      <c r="F15" s="95"/>
      <c r="G15" s="95"/>
      <c r="H15" s="95"/>
      <c r="I15" s="99"/>
      <c r="J15" s="11"/>
      <c r="K15" s="79">
        <f t="shared" si="2"/>
        <v>6600</v>
      </c>
      <c r="L15" s="11"/>
      <c r="M15" s="79">
        <v>6600</v>
      </c>
    </row>
    <row r="16" spans="1:13" s="24" customFormat="1" ht="64.5" customHeight="1" x14ac:dyDescent="0.25">
      <c r="A16" s="81" t="s">
        <v>57</v>
      </c>
      <c r="B16" s="11" t="s">
        <v>179</v>
      </c>
      <c r="C16" s="11"/>
      <c r="D16" s="11"/>
      <c r="E16" s="94" t="s">
        <v>185</v>
      </c>
      <c r="F16" s="94" t="s">
        <v>172</v>
      </c>
      <c r="G16" s="94" t="s">
        <v>1</v>
      </c>
      <c r="H16" s="110">
        <v>45250</v>
      </c>
      <c r="I16" s="98">
        <v>12600000</v>
      </c>
      <c r="J16" s="11"/>
      <c r="K16" s="79">
        <f t="shared" si="2"/>
        <v>6300</v>
      </c>
      <c r="L16" s="11"/>
      <c r="M16" s="79">
        <f>'МП Коммунальная инфр'!M34</f>
        <v>6300</v>
      </c>
    </row>
    <row r="17" spans="1:13" s="24" customFormat="1" ht="64.5" customHeight="1" x14ac:dyDescent="0.25">
      <c r="A17" s="81" t="s">
        <v>58</v>
      </c>
      <c r="B17" s="11" t="s">
        <v>180</v>
      </c>
      <c r="C17" s="11"/>
      <c r="D17" s="11"/>
      <c r="E17" s="95"/>
      <c r="F17" s="95"/>
      <c r="G17" s="95"/>
      <c r="H17" s="114"/>
      <c r="I17" s="99"/>
      <c r="J17" s="11"/>
      <c r="K17" s="79">
        <f t="shared" si="2"/>
        <v>6300</v>
      </c>
      <c r="L17" s="11"/>
      <c r="M17" s="79">
        <f>'МП Коммунальная инфр'!M38</f>
        <v>6300</v>
      </c>
    </row>
    <row r="18" spans="1:13" s="24" customFormat="1" ht="49.5" customHeight="1" x14ac:dyDescent="0.25">
      <c r="A18" s="96" t="s">
        <v>59</v>
      </c>
      <c r="B18" s="94" t="s">
        <v>95</v>
      </c>
      <c r="C18" s="11"/>
      <c r="D18" s="11"/>
      <c r="E18" s="71" t="s">
        <v>198</v>
      </c>
      <c r="F18" s="71" t="s">
        <v>181</v>
      </c>
      <c r="G18" s="71" t="s">
        <v>1</v>
      </c>
      <c r="H18" s="80">
        <v>44895</v>
      </c>
      <c r="I18" s="70">
        <v>4613862</v>
      </c>
      <c r="J18" s="94"/>
      <c r="K18" s="98">
        <f t="shared" si="2"/>
        <v>0</v>
      </c>
      <c r="L18" s="94"/>
      <c r="M18" s="98">
        <f>'МП Коммунальная инфр'!M35</f>
        <v>0</v>
      </c>
    </row>
    <row r="19" spans="1:13" s="24" customFormat="1" ht="51" customHeight="1" x14ac:dyDescent="0.25">
      <c r="A19" s="97"/>
      <c r="B19" s="95"/>
      <c r="C19" s="11"/>
      <c r="D19" s="11"/>
      <c r="E19" s="74" t="s">
        <v>197</v>
      </c>
      <c r="F19" s="74" t="s">
        <v>147</v>
      </c>
      <c r="G19" s="74" t="s">
        <v>1</v>
      </c>
      <c r="H19" s="80">
        <v>45198</v>
      </c>
      <c r="I19" s="73">
        <v>563200</v>
      </c>
      <c r="J19" s="95"/>
      <c r="K19" s="99"/>
      <c r="L19" s="95"/>
      <c r="M19" s="99"/>
    </row>
    <row r="20" spans="1:13" s="24" customFormat="1" ht="64.5" customHeight="1" x14ac:dyDescent="0.25">
      <c r="A20" s="81" t="s">
        <v>60</v>
      </c>
      <c r="B20" s="11" t="s">
        <v>183</v>
      </c>
      <c r="C20" s="11"/>
      <c r="D20" s="11"/>
      <c r="E20" s="71" t="s">
        <v>184</v>
      </c>
      <c r="F20" s="71" t="s">
        <v>172</v>
      </c>
      <c r="G20" s="71" t="s">
        <v>1</v>
      </c>
      <c r="H20" s="80">
        <v>45275</v>
      </c>
      <c r="I20" s="70">
        <v>4645900</v>
      </c>
      <c r="J20" s="11"/>
      <c r="K20" s="79">
        <f t="shared" si="2"/>
        <v>0</v>
      </c>
      <c r="L20" s="11"/>
      <c r="M20" s="79">
        <f>'МП Коммунальная инфр'!M39</f>
        <v>0</v>
      </c>
    </row>
    <row r="21" spans="1:13" s="24" customFormat="1" ht="101.25" customHeight="1" x14ac:dyDescent="0.25">
      <c r="A21" s="81" t="s">
        <v>182</v>
      </c>
      <c r="B21" s="11" t="s">
        <v>113</v>
      </c>
      <c r="C21" s="11"/>
      <c r="D21" s="11"/>
      <c r="E21" s="71" t="s">
        <v>186</v>
      </c>
      <c r="F21" s="71" t="s">
        <v>147</v>
      </c>
      <c r="G21" s="71" t="s">
        <v>1</v>
      </c>
      <c r="H21" s="80">
        <v>45122</v>
      </c>
      <c r="I21" s="70">
        <v>1275709.8400000001</v>
      </c>
      <c r="J21" s="11"/>
      <c r="K21" s="79">
        <f t="shared" si="2"/>
        <v>1275.7</v>
      </c>
      <c r="L21" s="11"/>
      <c r="M21" s="79">
        <f>'МП Коммунальная инфр'!M40</f>
        <v>1275.7</v>
      </c>
    </row>
    <row r="22" spans="1:13" s="24" customFormat="1" ht="101.25" customHeight="1" x14ac:dyDescent="0.25">
      <c r="A22" s="81" t="s">
        <v>187</v>
      </c>
      <c r="B22" s="11" t="s">
        <v>188</v>
      </c>
      <c r="C22" s="11"/>
      <c r="D22" s="11"/>
      <c r="E22" s="71" t="s">
        <v>189</v>
      </c>
      <c r="F22" s="71" t="s">
        <v>190</v>
      </c>
      <c r="G22" s="71" t="s">
        <v>1</v>
      </c>
      <c r="H22" s="80">
        <v>45180</v>
      </c>
      <c r="I22" s="70">
        <v>852000</v>
      </c>
      <c r="J22" s="11"/>
      <c r="K22" s="79">
        <f t="shared" si="2"/>
        <v>852</v>
      </c>
      <c r="L22" s="11"/>
      <c r="M22" s="79">
        <f>'МП Коммунальная инфр'!M41</f>
        <v>852</v>
      </c>
    </row>
    <row r="23" spans="1:13" s="24" customFormat="1" ht="84.75" customHeight="1" x14ac:dyDescent="0.25">
      <c r="A23" s="81" t="s">
        <v>123</v>
      </c>
      <c r="B23" s="11" t="s">
        <v>191</v>
      </c>
      <c r="C23" s="11"/>
      <c r="D23" s="11"/>
      <c r="E23" s="83" t="s">
        <v>192</v>
      </c>
      <c r="F23" s="83" t="s">
        <v>193</v>
      </c>
      <c r="G23" s="26" t="s">
        <v>10</v>
      </c>
      <c r="H23" s="84">
        <v>2023</v>
      </c>
      <c r="I23" s="70">
        <v>23000</v>
      </c>
      <c r="J23" s="11"/>
      <c r="K23" s="79">
        <f t="shared" si="2"/>
        <v>0</v>
      </c>
      <c r="L23" s="11"/>
      <c r="M23" s="79">
        <f>'МП Коммунальная инфр'!M43</f>
        <v>0</v>
      </c>
    </row>
    <row r="24" spans="1:13" s="8" customFormat="1" ht="78" customHeight="1" x14ac:dyDescent="0.25">
      <c r="A24" s="5">
        <v>5</v>
      </c>
      <c r="B24" s="14" t="s">
        <v>140</v>
      </c>
      <c r="C24" s="7"/>
      <c r="D24" s="7"/>
      <c r="E24" s="5" t="s">
        <v>154</v>
      </c>
      <c r="F24" s="5" t="s">
        <v>155</v>
      </c>
      <c r="G24" s="5" t="s">
        <v>11</v>
      </c>
      <c r="H24" s="12" t="s">
        <v>156</v>
      </c>
      <c r="I24" s="15">
        <v>6246000</v>
      </c>
      <c r="J24" s="7"/>
      <c r="K24" s="9">
        <f>M24</f>
        <v>6246</v>
      </c>
      <c r="L24" s="13"/>
      <c r="M24" s="9">
        <f>'МП Коммунальная инфр'!O63</f>
        <v>6246</v>
      </c>
    </row>
    <row r="25" spans="1:13" s="8" customFormat="1" ht="78" customHeight="1" x14ac:dyDescent="0.25">
      <c r="A25" s="5">
        <v>6</v>
      </c>
      <c r="B25" s="14" t="s">
        <v>146</v>
      </c>
      <c r="C25" s="7"/>
      <c r="D25" s="7"/>
      <c r="E25" s="82" t="s">
        <v>194</v>
      </c>
      <c r="F25" s="82" t="s">
        <v>195</v>
      </c>
      <c r="G25" s="26" t="s">
        <v>147</v>
      </c>
      <c r="H25" s="12" t="s">
        <v>196</v>
      </c>
      <c r="I25" s="15">
        <v>8903851.4199999999</v>
      </c>
      <c r="J25" s="7"/>
      <c r="K25" s="9">
        <f>M25</f>
        <v>0</v>
      </c>
      <c r="L25" s="13"/>
      <c r="M25" s="9">
        <f>'МП Коммунальная инфр'!M67</f>
        <v>0</v>
      </c>
    </row>
    <row r="26" spans="1:13" ht="15" customHeight="1" x14ac:dyDescent="0.25">
      <c r="A26" s="100" t="s">
        <v>26</v>
      </c>
      <c r="B26" s="101"/>
      <c r="C26" s="101"/>
      <c r="D26" s="101"/>
      <c r="E26" s="101"/>
      <c r="F26" s="101"/>
      <c r="G26" s="101"/>
      <c r="H26" s="101"/>
      <c r="I26" s="102"/>
      <c r="J26" s="4">
        <f t="shared" ref="J26:L26" si="3">SUM(J7:J25)</f>
        <v>0</v>
      </c>
      <c r="K26" s="4">
        <f t="shared" si="3"/>
        <v>42394.5</v>
      </c>
      <c r="L26" s="4">
        <f t="shared" si="3"/>
        <v>0</v>
      </c>
      <c r="M26" s="4">
        <f>SUM(M7:M25)</f>
        <v>42394.5</v>
      </c>
    </row>
  </sheetData>
  <mergeCells count="47">
    <mergeCell ref="E16:E17"/>
    <mergeCell ref="I16:I17"/>
    <mergeCell ref="H16:H17"/>
    <mergeCell ref="G16:G17"/>
    <mergeCell ref="F16:F17"/>
    <mergeCell ref="E13:E15"/>
    <mergeCell ref="F13:F15"/>
    <mergeCell ref="G13:G15"/>
    <mergeCell ref="H13:H15"/>
    <mergeCell ref="I13:I15"/>
    <mergeCell ref="G8:G9"/>
    <mergeCell ref="H8:H9"/>
    <mergeCell ref="I8:I9"/>
    <mergeCell ref="M9:M10"/>
    <mergeCell ref="K9:K10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26:I26"/>
    <mergeCell ref="J3:J5"/>
    <mergeCell ref="K3:M3"/>
    <mergeCell ref="C4:C5"/>
    <mergeCell ref="D4:D5"/>
    <mergeCell ref="K4:K5"/>
    <mergeCell ref="L4:L5"/>
    <mergeCell ref="M4:M5"/>
    <mergeCell ref="B7:F7"/>
    <mergeCell ref="I11:I12"/>
    <mergeCell ref="H11:H12"/>
    <mergeCell ref="G11:G12"/>
    <mergeCell ref="F11:F12"/>
    <mergeCell ref="E11:E12"/>
    <mergeCell ref="E8:E9"/>
    <mergeCell ref="F8:F9"/>
    <mergeCell ref="B18:B19"/>
    <mergeCell ref="A18:A19"/>
    <mergeCell ref="M18:M19"/>
    <mergeCell ref="K18:K19"/>
    <mergeCell ref="L18:L19"/>
    <mergeCell ref="J18:J19"/>
  </mergeCells>
  <pageMargins left="0.15748031496062992" right="0.15748031496062992" top="0.23622047244094491" bottom="0.31496062992125984" header="0.94488188976377963" footer="0.31496062992125984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54" customHeight="1" x14ac:dyDescent="0.25">
      <c r="A1" s="111" t="s">
        <v>28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ht="24" customHeight="1" x14ac:dyDescent="0.25">
      <c r="A2" s="111" t="s">
        <v>35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</row>
    <row r="3" spans="1:13" ht="24" customHeight="1" x14ac:dyDescent="0.25">
      <c r="A3" s="106" t="s">
        <v>12</v>
      </c>
      <c r="B3" s="106" t="s">
        <v>13</v>
      </c>
      <c r="C3" s="112" t="s">
        <v>14</v>
      </c>
      <c r="D3" s="113"/>
      <c r="E3" s="106" t="s">
        <v>15</v>
      </c>
      <c r="F3" s="106" t="s">
        <v>16</v>
      </c>
      <c r="G3" s="106" t="s">
        <v>17</v>
      </c>
      <c r="H3" s="106" t="s">
        <v>18</v>
      </c>
      <c r="I3" s="103" t="s">
        <v>27</v>
      </c>
      <c r="J3" s="103" t="s">
        <v>19</v>
      </c>
      <c r="K3" s="106" t="s">
        <v>20</v>
      </c>
      <c r="L3" s="106"/>
      <c r="M3" s="106"/>
    </row>
    <row r="4" spans="1:13" ht="15" customHeight="1" x14ac:dyDescent="0.25">
      <c r="A4" s="106"/>
      <c r="B4" s="106"/>
      <c r="C4" s="103" t="s">
        <v>21</v>
      </c>
      <c r="D4" s="103" t="s">
        <v>22</v>
      </c>
      <c r="E4" s="106"/>
      <c r="F4" s="106"/>
      <c r="G4" s="106"/>
      <c r="H4" s="106"/>
      <c r="I4" s="104"/>
      <c r="J4" s="104"/>
      <c r="K4" s="106" t="s">
        <v>23</v>
      </c>
      <c r="L4" s="103" t="s">
        <v>24</v>
      </c>
      <c r="M4" s="106" t="s">
        <v>25</v>
      </c>
    </row>
    <row r="5" spans="1:13" ht="31.5" customHeight="1" x14ac:dyDescent="0.25">
      <c r="A5" s="106"/>
      <c r="B5" s="106"/>
      <c r="C5" s="105"/>
      <c r="D5" s="105"/>
      <c r="E5" s="106"/>
      <c r="F5" s="106"/>
      <c r="G5" s="106"/>
      <c r="H5" s="106"/>
      <c r="I5" s="105"/>
      <c r="J5" s="105"/>
      <c r="K5" s="106"/>
      <c r="L5" s="105"/>
      <c r="M5" s="106"/>
    </row>
    <row r="6" spans="1:13" x14ac:dyDescent="0.25">
      <c r="A6" s="2">
        <v>1</v>
      </c>
      <c r="B6" s="2">
        <v>2</v>
      </c>
      <c r="C6" s="2">
        <f>B6+1</f>
        <v>3</v>
      </c>
      <c r="D6" s="2">
        <f t="shared" ref="D6:K6" si="0">C6+1</f>
        <v>4</v>
      </c>
      <c r="E6" s="2">
        <v>3</v>
      </c>
      <c r="F6" s="2">
        <f t="shared" si="0"/>
        <v>4</v>
      </c>
      <c r="G6" s="2">
        <f t="shared" si="0"/>
        <v>5</v>
      </c>
      <c r="H6" s="2">
        <f t="shared" si="0"/>
        <v>6</v>
      </c>
      <c r="I6" s="2">
        <f t="shared" si="0"/>
        <v>7</v>
      </c>
      <c r="J6" s="2">
        <f t="shared" si="0"/>
        <v>8</v>
      </c>
      <c r="K6" s="2">
        <f t="shared" si="0"/>
        <v>9</v>
      </c>
      <c r="L6" s="2">
        <v>10</v>
      </c>
      <c r="M6" s="2">
        <v>11</v>
      </c>
    </row>
    <row r="7" spans="1:13" s="8" customFormat="1" ht="63" x14ac:dyDescent="0.25">
      <c r="A7" s="7">
        <v>1</v>
      </c>
      <c r="B7" s="119" t="e">
        <f>#REF!</f>
        <v>#REF!</v>
      </c>
      <c r="C7" s="7"/>
      <c r="D7" s="7"/>
      <c r="E7" s="6" t="s">
        <v>30</v>
      </c>
      <c r="F7" s="16" t="s">
        <v>31</v>
      </c>
      <c r="G7" s="6" t="s">
        <v>32</v>
      </c>
      <c r="H7" s="17">
        <v>43799</v>
      </c>
      <c r="I7" s="18">
        <v>1258.55</v>
      </c>
      <c r="J7" s="19">
        <v>0</v>
      </c>
      <c r="K7" s="20">
        <f>M7</f>
        <v>170.84</v>
      </c>
      <c r="L7" s="20"/>
      <c r="M7" s="20">
        <v>170.84</v>
      </c>
    </row>
    <row r="8" spans="1:13" s="8" customFormat="1" ht="63" x14ac:dyDescent="0.25">
      <c r="A8" s="7">
        <v>2</v>
      </c>
      <c r="B8" s="120"/>
      <c r="C8" s="7"/>
      <c r="D8" s="7"/>
      <c r="E8" s="11" t="s">
        <v>33</v>
      </c>
      <c r="F8" s="11" t="s">
        <v>34</v>
      </c>
      <c r="G8" s="6" t="s">
        <v>32</v>
      </c>
      <c r="H8" s="10">
        <v>43799</v>
      </c>
      <c r="I8" s="21">
        <v>77132.95</v>
      </c>
      <c r="J8" s="3">
        <v>0</v>
      </c>
      <c r="K8" s="22">
        <f>14629.26+522.34+M8</f>
        <v>25622.15</v>
      </c>
      <c r="L8" s="22"/>
      <c r="M8" s="23">
        <f>10470.55</f>
        <v>10470.549999999999</v>
      </c>
    </row>
    <row r="9" spans="1:13" ht="15" customHeight="1" x14ac:dyDescent="0.25">
      <c r="A9" s="100" t="s">
        <v>26</v>
      </c>
      <c r="B9" s="101"/>
      <c r="C9" s="101"/>
      <c r="D9" s="101"/>
      <c r="E9" s="101"/>
      <c r="F9" s="101"/>
      <c r="G9" s="101"/>
      <c r="H9" s="101"/>
      <c r="I9" s="102"/>
      <c r="J9" s="4">
        <f>SUM(J7:J7)</f>
        <v>0</v>
      </c>
      <c r="K9" s="4">
        <f>SUM(K7:K8)</f>
        <v>25792.99</v>
      </c>
      <c r="L9" s="4"/>
      <c r="M9" s="4">
        <f>SUM(M7:M8)</f>
        <v>10641.39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  <mergeCell ref="B7:B8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Коммунальная инфр</vt:lpstr>
      <vt:lpstr>МП Коммунальная инфр (2)</vt:lpstr>
      <vt:lpstr>Подпрограмма 2 (2)</vt:lpstr>
      <vt:lpstr>'МП Коммунальная инфр (2)'!Заголовки_для_печати</vt:lpstr>
      <vt:lpstr>'Подпрограмма 2 (2)'!Заголовки_для_печати</vt:lpstr>
      <vt:lpstr>'МП Коммунальная инфр'!Область_печати</vt:lpstr>
      <vt:lpstr>'МП Коммунальная инфр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2021-04-09T05:57:13Z</cp:lastPrinted>
  <dcterms:created xsi:type="dcterms:W3CDTF">2015-07-01T06:08:23Z</dcterms:created>
  <dcterms:modified xsi:type="dcterms:W3CDTF">2023-10-31T06:28:23Z</dcterms:modified>
</cp:coreProperties>
</file>