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720" yWindow="2145" windowWidth="19440" windowHeight="10560"/>
  </bookViews>
  <sheets>
    <sheet name="Подпрограмма 1" sheetId="3" r:id="rId1"/>
    <sheet name="Подпрограмма 3" sheetId="8" r:id="rId2"/>
    <sheet name="Подпрограмма 4" sheetId="9" r:id="rId3"/>
    <sheet name="Подпрограмма 4 (2)" sheetId="12" r:id="rId4"/>
    <sheet name="Подпрограмма 5" sheetId="5" r:id="rId5"/>
    <sheet name="Подпрограмма 6" sheetId="11" r:id="rId6"/>
  </sheets>
  <externalReferences>
    <externalReference r:id="rId7"/>
  </externalReferences>
  <definedNames>
    <definedName name="_xlnm._FilterDatabase" localSheetId="0" hidden="1">'Подпрограмма 1'!$A$5:$P$22</definedName>
    <definedName name="_xlnm._FilterDatabase" localSheetId="5" hidden="1">'Подпрограмма 6'!$A$7:$AO$7</definedName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3">'Подпрограмма 4 (2)'!#REF!</definedName>
    <definedName name="Z_359C8E5E_9871_416C_8416_05D2A4FF5688_.wvu.PrintArea" localSheetId="3" hidden="1">'Подпрограмма 4 (2)'!$A$1:$N$13</definedName>
    <definedName name="Z_676C7EBD_E16D_4DD0_B42E_F8075547C9A3_.wvu.PrintArea" localSheetId="3" hidden="1">'Подпрограмма 4 (2)'!$A$1:$N$13</definedName>
    <definedName name="Z_79A8BF50_58E9_46AC_AFD7_D75F740A8CFE_.wvu.PrintArea" localSheetId="3" hidden="1">'Подпрограмма 4 (2)'!$A$1:$N$13</definedName>
    <definedName name="Z_F75B3EC3_CC43_4B33_913D_5D7444E65C48_.wvu.PrintArea" localSheetId="3" hidden="1">'Подпрограмма 4 (2)'!$A$1:$N$13</definedName>
    <definedName name="_xlnm.Print_Titles" localSheetId="0">'Подпрограмма 1'!$3:$3</definedName>
    <definedName name="_xlnm.Print_Titles" localSheetId="1">'Подпрограмма 3'!$3:$4</definedName>
    <definedName name="_xlnm.Print_Titles" localSheetId="2">'Подпрограмма 4'!#REF!</definedName>
    <definedName name="_xlnm.Print_Titles" localSheetId="3">'Подпрограмма 4 (2)'!$3:$6</definedName>
    <definedName name="_xlnm.Print_Titles" localSheetId="4">'Подпрограмма 5'!#REF!</definedName>
    <definedName name="_xlnm.Print_Area" localSheetId="0">'Подпрограмма 1'!$A$1:$N$22</definedName>
    <definedName name="_xlnm.Print_Area" localSheetId="1">'Подпрограмма 3'!$A$1:$N$8</definedName>
    <definedName name="_xlnm.Print_Area" localSheetId="2">'Подпрограмма 4'!$A$1:$N$9</definedName>
    <definedName name="_xlnm.Print_Area" localSheetId="3">'Подпрограмма 4 (2)'!$A$1:$M$13</definedName>
    <definedName name="_xlnm.Print_Area" localSheetId="4">'Подпрограмма 5'!$B$1:$O$9</definedName>
    <definedName name="_xlnm.Print_Area" localSheetId="5">'Подпрограмма 6'!$A$1:$O$61</definedName>
  </definedNames>
  <calcPr calcId="162913"/>
</workbook>
</file>

<file path=xl/calcChain.xml><?xml version="1.0" encoding="utf-8"?>
<calcChain xmlns="http://schemas.openxmlformats.org/spreadsheetml/2006/main">
  <c r="N55" i="11" l="1"/>
  <c r="O55" i="11"/>
  <c r="N54" i="11"/>
  <c r="O54" i="11"/>
  <c r="N56" i="11"/>
  <c r="O56" i="11"/>
  <c r="N58" i="11"/>
  <c r="O58" i="11"/>
  <c r="M11" i="11" l="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J14" i="3"/>
  <c r="G22" i="3"/>
  <c r="H22" i="3"/>
  <c r="M7" i="5"/>
  <c r="L7" i="5" s="1"/>
  <c r="O7" i="5" s="1"/>
  <c r="I20" i="3"/>
  <c r="G20" i="3"/>
  <c r="M16" i="3"/>
  <c r="N16" i="3"/>
  <c r="G12" i="3"/>
  <c r="N12" i="3" s="1"/>
  <c r="M12" i="3"/>
  <c r="L12" i="3"/>
  <c r="G6" i="5" l="1"/>
  <c r="G7" i="5"/>
  <c r="F6" i="8"/>
  <c r="F10" i="3" l="1"/>
  <c r="G9" i="5" l="1"/>
  <c r="G49" i="11"/>
  <c r="I49" i="11"/>
  <c r="K49" i="11"/>
  <c r="F49" i="11"/>
  <c r="O60" i="11"/>
  <c r="N60" i="11"/>
  <c r="J60" i="11"/>
  <c r="L60" i="11"/>
  <c r="H60" i="11"/>
  <c r="F60" i="11"/>
  <c r="O51" i="11"/>
  <c r="N51" i="11"/>
  <c r="M8" i="5" l="1"/>
  <c r="G8" i="5"/>
  <c r="I8" i="9"/>
  <c r="G47" i="11" l="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F56" i="11" l="1"/>
  <c r="H56" i="11"/>
  <c r="J56" i="11"/>
  <c r="M56" i="11"/>
  <c r="L56" i="11" s="1"/>
  <c r="F57" i="11"/>
  <c r="H57" i="11"/>
  <c r="J57" i="11"/>
  <c r="L57" i="11"/>
  <c r="F58" i="11"/>
  <c r="H58" i="11"/>
  <c r="J58" i="11"/>
  <c r="M58" i="11"/>
  <c r="F59" i="11"/>
  <c r="H59" i="11"/>
  <c r="J59" i="11"/>
  <c r="L59" i="11"/>
  <c r="F55" i="11"/>
  <c r="H55" i="11"/>
  <c r="J55" i="11"/>
  <c r="M55" i="11"/>
  <c r="L55" i="11" s="1"/>
  <c r="M6" i="5"/>
  <c r="L58" i="11" l="1"/>
  <c r="O59" i="11"/>
  <c r="N59" i="11"/>
  <c r="N57" i="11"/>
  <c r="O57" i="11"/>
  <c r="G21" i="3"/>
  <c r="M54" i="11" l="1"/>
  <c r="M49" i="11" s="1"/>
  <c r="J54" i="11"/>
  <c r="J49" i="11" s="1"/>
  <c r="H54" i="11"/>
  <c r="H49" i="11" s="1"/>
  <c r="L53" i="11"/>
  <c r="O53" i="11" s="1"/>
  <c r="J53" i="11"/>
  <c r="N53" i="11" s="1"/>
  <c r="H53" i="11"/>
  <c r="J52" i="11"/>
  <c r="H52" i="11"/>
  <c r="J24" i="11"/>
  <c r="L24" i="11"/>
  <c r="H24" i="11"/>
  <c r="F24" i="11"/>
  <c r="G8" i="11"/>
  <c r="L54" i="11" l="1"/>
  <c r="L49" i="11" s="1"/>
  <c r="L52" i="11"/>
  <c r="N52" i="11"/>
  <c r="O52" i="11"/>
  <c r="N24" i="11"/>
  <c r="O24" i="11"/>
  <c r="J27" i="11"/>
  <c r="L27" i="11"/>
  <c r="H27" i="11"/>
  <c r="H19" i="11"/>
  <c r="I9" i="5"/>
  <c r="K9" i="5"/>
  <c r="M9" i="5"/>
  <c r="N27" i="11" l="1"/>
  <c r="O27" i="11"/>
  <c r="I9" i="3"/>
  <c r="G29" i="11" l="1"/>
  <c r="F8" i="11"/>
  <c r="F9" i="9"/>
  <c r="H9" i="9"/>
  <c r="J9" i="9"/>
  <c r="F29" i="11" l="1"/>
  <c r="G61" i="11"/>
  <c r="F53" i="11"/>
  <c r="F52" i="11"/>
  <c r="F28" i="11"/>
  <c r="G19" i="3" l="1"/>
  <c r="M34" i="11" l="1"/>
  <c r="L34" i="11" s="1"/>
  <c r="J34" i="11"/>
  <c r="H34" i="11"/>
  <c r="H23" i="11"/>
  <c r="I8" i="11"/>
  <c r="H8" i="11" s="1"/>
  <c r="I7" i="9"/>
  <c r="L6" i="9"/>
  <c r="K6" i="9" s="1"/>
  <c r="M7" i="12" s="1"/>
  <c r="I6" i="9"/>
  <c r="F34" i="11"/>
  <c r="N34" i="11" l="1"/>
  <c r="O34" i="11"/>
  <c r="F7" i="3" l="1"/>
  <c r="J13" i="12" l="1"/>
  <c r="G9" i="12"/>
  <c r="B9" i="12"/>
  <c r="G7" i="12"/>
  <c r="B7" i="12"/>
  <c r="F6" i="12"/>
  <c r="G6" i="12" s="1"/>
  <c r="H6" i="12" s="1"/>
  <c r="I6" i="12" s="1"/>
  <c r="J6" i="12" s="1"/>
  <c r="K6" i="12" s="1"/>
  <c r="C6" i="12"/>
  <c r="D6" i="12" s="1"/>
  <c r="K7" i="12" l="1"/>
  <c r="L7" i="9" l="1"/>
  <c r="G7" i="9"/>
  <c r="E7" i="9"/>
  <c r="L7" i="8"/>
  <c r="K7" i="8" s="1"/>
  <c r="I7" i="8"/>
  <c r="G7" i="8"/>
  <c r="L6" i="8"/>
  <c r="K6" i="8" s="1"/>
  <c r="I6" i="8"/>
  <c r="G6" i="8"/>
  <c r="K7" i="9" l="1"/>
  <c r="M9" i="12" s="1"/>
  <c r="K9" i="12" s="1"/>
  <c r="F8" i="8"/>
  <c r="G8" i="8"/>
  <c r="H8" i="8"/>
  <c r="I8" i="8"/>
  <c r="J8" i="8"/>
  <c r="K8" i="8"/>
  <c r="L8" i="8"/>
  <c r="K13" i="12" l="1"/>
  <c r="M13" i="12"/>
  <c r="G9" i="3"/>
  <c r="G3" i="9" l="1"/>
  <c r="H3" i="5" s="1"/>
  <c r="E3" i="9"/>
  <c r="F3" i="5" s="1"/>
  <c r="E3" i="8"/>
  <c r="H7" i="5" l="1"/>
  <c r="M51" i="11" l="1"/>
  <c r="M48" i="11"/>
  <c r="M46" i="11"/>
  <c r="M45" i="11"/>
  <c r="M44" i="11"/>
  <c r="M43" i="11"/>
  <c r="M42" i="11"/>
  <c r="M41" i="11"/>
  <c r="M40" i="11"/>
  <c r="M47" i="11"/>
  <c r="M39" i="11"/>
  <c r="M38" i="11"/>
  <c r="M37" i="11"/>
  <c r="M36" i="11"/>
  <c r="M35" i="11"/>
  <c r="M33" i="11"/>
  <c r="M32" i="11"/>
  <c r="M31" i="11"/>
  <c r="M10" i="11" l="1"/>
  <c r="A2" i="9" l="1"/>
  <c r="A2" i="12" s="1"/>
  <c r="A2" i="8"/>
  <c r="L8" i="9" l="1"/>
  <c r="L9" i="9" s="1"/>
  <c r="L21" i="3" l="1"/>
  <c r="L19" i="3"/>
  <c r="L16" i="3"/>
  <c r="L8" i="3"/>
  <c r="L15" i="3"/>
  <c r="G11" i="3" l="1"/>
  <c r="H7" i="3" l="1"/>
  <c r="K16" i="3"/>
  <c r="I16" i="3"/>
  <c r="G16" i="3"/>
  <c r="K11" i="3" l="1"/>
  <c r="K12" i="3"/>
  <c r="I11" i="3"/>
  <c r="I12" i="3"/>
  <c r="K13" i="3"/>
  <c r="I13" i="3"/>
  <c r="G13" i="3"/>
  <c r="G10" i="3" l="1"/>
  <c r="L8" i="5" l="1"/>
  <c r="J7" i="5"/>
  <c r="N7" i="5" s="1"/>
  <c r="J8" i="5"/>
  <c r="L14" i="11" l="1"/>
  <c r="J14" i="11"/>
  <c r="H32" i="11"/>
  <c r="H33" i="11"/>
  <c r="H35" i="11"/>
  <c r="H36" i="11"/>
  <c r="H37" i="11"/>
  <c r="H38" i="11"/>
  <c r="H39" i="11"/>
  <c r="H47" i="11"/>
  <c r="H40" i="11"/>
  <c r="H41" i="11"/>
  <c r="H42" i="11"/>
  <c r="H43" i="11"/>
  <c r="H44" i="11"/>
  <c r="H45" i="11"/>
  <c r="H46" i="11"/>
  <c r="H48" i="11"/>
  <c r="H31" i="11"/>
  <c r="H11" i="11"/>
  <c r="H12" i="11"/>
  <c r="H13" i="11"/>
  <c r="H14" i="11"/>
  <c r="H15" i="11"/>
  <c r="H16" i="11"/>
  <c r="H17" i="11"/>
  <c r="H18" i="11"/>
  <c r="H20" i="11"/>
  <c r="H21" i="11"/>
  <c r="H22" i="11"/>
  <c r="H25" i="11"/>
  <c r="H26" i="11"/>
  <c r="H28" i="11"/>
  <c r="H10" i="11"/>
  <c r="O14" i="11" l="1"/>
  <c r="N14" i="11"/>
  <c r="K8" i="3"/>
  <c r="I8" i="3"/>
  <c r="G8" i="3"/>
  <c r="K19" i="3"/>
  <c r="I19" i="3"/>
  <c r="F18" i="3"/>
  <c r="E19" i="3"/>
  <c r="H8" i="5"/>
  <c r="H6" i="5"/>
  <c r="L6" i="5"/>
  <c r="L9" i="5" s="1"/>
  <c r="J6" i="5"/>
  <c r="J9" i="5" s="1"/>
  <c r="K8" i="9"/>
  <c r="K9" i="9" s="1"/>
  <c r="I9" i="9"/>
  <c r="G8" i="9"/>
  <c r="N8" i="9" l="1"/>
  <c r="M8" i="9"/>
  <c r="N8" i="5"/>
  <c r="O8" i="5"/>
  <c r="O6" i="5"/>
  <c r="N6" i="5"/>
  <c r="H9" i="5"/>
  <c r="M8" i="3"/>
  <c r="N8" i="3"/>
  <c r="N19" i="3"/>
  <c r="M19" i="3"/>
  <c r="N9" i="5" l="1"/>
  <c r="O9" i="5"/>
  <c r="L46" i="11"/>
  <c r="J46" i="11"/>
  <c r="F46" i="11"/>
  <c r="O46" i="11" l="1"/>
  <c r="N46" i="11"/>
  <c r="L33" i="11" l="1"/>
  <c r="J33" i="11"/>
  <c r="F33" i="11"/>
  <c r="L26" i="11"/>
  <c r="J26" i="11"/>
  <c r="F26" i="11"/>
  <c r="L12" i="11"/>
  <c r="J12" i="11"/>
  <c r="F12" i="11"/>
  <c r="K17" i="3"/>
  <c r="I17" i="3"/>
  <c r="G17" i="3"/>
  <c r="M17" i="3" l="1"/>
  <c r="N17" i="3"/>
  <c r="N26" i="11"/>
  <c r="O26" i="11"/>
  <c r="N33" i="11"/>
  <c r="O33" i="11"/>
  <c r="N12" i="11"/>
  <c r="O12" i="11"/>
  <c r="J7" i="3" l="1"/>
  <c r="L7" i="3"/>
  <c r="H10" i="3"/>
  <c r="J10" i="3"/>
  <c r="L10" i="3"/>
  <c r="F14" i="3"/>
  <c r="F22" i="3" s="1"/>
  <c r="H14" i="3"/>
  <c r="L14" i="3"/>
  <c r="K21" i="3" l="1"/>
  <c r="I21" i="3"/>
  <c r="E21" i="3"/>
  <c r="M21" i="3" l="1"/>
  <c r="N21" i="3"/>
  <c r="N7" i="8" l="1"/>
  <c r="M7" i="8"/>
  <c r="J10" i="11"/>
  <c r="N10" i="11" s="1"/>
  <c r="F4" i="11"/>
  <c r="E11" i="3"/>
  <c r="E12" i="3"/>
  <c r="E13" i="3"/>
  <c r="E15" i="3"/>
  <c r="E16" i="3"/>
  <c r="E17" i="3"/>
  <c r="E20" i="3"/>
  <c r="G7" i="3"/>
  <c r="G15" i="3"/>
  <c r="G14" i="3" s="1"/>
  <c r="E18" i="3" l="1"/>
  <c r="E14" i="3"/>
  <c r="E10" i="3"/>
  <c r="C6" i="11"/>
  <c r="D6" i="11" s="1"/>
  <c r="E6" i="11" s="1"/>
  <c r="F6" i="11" s="1"/>
  <c r="G6" i="11" s="1"/>
  <c r="H6" i="11" s="1"/>
  <c r="I6" i="11" s="1"/>
  <c r="J6" i="11" s="1"/>
  <c r="K6" i="11" s="1"/>
  <c r="L6" i="11" s="1"/>
  <c r="M6" i="11" s="1"/>
  <c r="N6" i="11" s="1"/>
  <c r="O6" i="11" s="1"/>
  <c r="L10" i="11"/>
  <c r="O10" i="11" s="1"/>
  <c r="L11" i="11"/>
  <c r="L13" i="11"/>
  <c r="L15" i="11"/>
  <c r="L16" i="11"/>
  <c r="L17" i="11"/>
  <c r="L18" i="11"/>
  <c r="L19" i="11"/>
  <c r="L20" i="11"/>
  <c r="L21" i="11"/>
  <c r="L22" i="11"/>
  <c r="L23" i="11"/>
  <c r="L25" i="11"/>
  <c r="L28" i="11"/>
  <c r="L31" i="11"/>
  <c r="L32" i="11"/>
  <c r="L35" i="11"/>
  <c r="L36" i="11"/>
  <c r="L37" i="11"/>
  <c r="L38" i="11"/>
  <c r="L39" i="11"/>
  <c r="L47" i="11"/>
  <c r="L40" i="11"/>
  <c r="L41" i="11"/>
  <c r="L42" i="11"/>
  <c r="L43" i="11"/>
  <c r="L44" i="11"/>
  <c r="L45" i="11"/>
  <c r="L48" i="11"/>
  <c r="L51" i="11"/>
  <c r="J11" i="11"/>
  <c r="J13" i="11"/>
  <c r="J15" i="11"/>
  <c r="J16" i="11"/>
  <c r="J17" i="11"/>
  <c r="J18" i="11"/>
  <c r="J19" i="11"/>
  <c r="J20" i="11"/>
  <c r="J21" i="11"/>
  <c r="J22" i="11"/>
  <c r="J23" i="11"/>
  <c r="J25" i="11"/>
  <c r="J28" i="11"/>
  <c r="J31" i="11"/>
  <c r="J32" i="11"/>
  <c r="J35" i="11"/>
  <c r="J36" i="11"/>
  <c r="J37" i="11"/>
  <c r="J38" i="11"/>
  <c r="J39" i="11"/>
  <c r="J47" i="11"/>
  <c r="J40" i="11"/>
  <c r="J41" i="11"/>
  <c r="J42" i="11"/>
  <c r="J43" i="11"/>
  <c r="J44" i="11"/>
  <c r="J45" i="11"/>
  <c r="J48" i="11"/>
  <c r="J51" i="11"/>
  <c r="H51" i="11"/>
  <c r="F10" i="11"/>
  <c r="F11" i="11"/>
  <c r="F13" i="11"/>
  <c r="F14" i="11"/>
  <c r="F15" i="11"/>
  <c r="F16" i="11"/>
  <c r="F17" i="11"/>
  <c r="F18" i="11"/>
  <c r="F19" i="11"/>
  <c r="F20" i="11"/>
  <c r="F21" i="11"/>
  <c r="F22" i="11"/>
  <c r="F23" i="11"/>
  <c r="F25" i="11"/>
  <c r="F27" i="11"/>
  <c r="F31" i="11"/>
  <c r="F32" i="11"/>
  <c r="F35" i="11"/>
  <c r="F36" i="11"/>
  <c r="F37" i="11"/>
  <c r="F38" i="11"/>
  <c r="F39" i="11"/>
  <c r="F47" i="11"/>
  <c r="F40" i="11"/>
  <c r="F41" i="11"/>
  <c r="F42" i="11"/>
  <c r="F43" i="11"/>
  <c r="F44" i="11"/>
  <c r="F45" i="11"/>
  <c r="F48" i="11"/>
  <c r="F51" i="11"/>
  <c r="F54" i="11"/>
  <c r="M29" i="11"/>
  <c r="L29" i="11" s="1"/>
  <c r="K29" i="11"/>
  <c r="J29" i="11" s="1"/>
  <c r="I29" i="11"/>
  <c r="H29" i="11" s="1"/>
  <c r="M8" i="11"/>
  <c r="K8" i="11"/>
  <c r="K61" i="11" l="1"/>
  <c r="F61" i="11"/>
  <c r="H61" i="11"/>
  <c r="I61" i="11"/>
  <c r="L8" i="11"/>
  <c r="M61" i="11"/>
  <c r="J8" i="11"/>
  <c r="O29" i="11"/>
  <c r="O39" i="11"/>
  <c r="N44" i="11"/>
  <c r="N48" i="11"/>
  <c r="O19" i="11"/>
  <c r="N15" i="11"/>
  <c r="N45" i="11"/>
  <c r="N19" i="11"/>
  <c r="N43" i="11"/>
  <c r="N47" i="11"/>
  <c r="N36" i="11"/>
  <c r="N42" i="11"/>
  <c r="N40" i="11"/>
  <c r="O35" i="11"/>
  <c r="N35" i="11"/>
  <c r="O32" i="11"/>
  <c r="N32" i="11"/>
  <c r="O21" i="11"/>
  <c r="N22" i="11"/>
  <c r="N20" i="11"/>
  <c r="O20" i="11"/>
  <c r="O38" i="11"/>
  <c r="O45" i="11"/>
  <c r="O42" i="11"/>
  <c r="O44" i="11"/>
  <c r="O43" i="11"/>
  <c r="O41" i="11"/>
  <c r="N41" i="11"/>
  <c r="O40" i="11"/>
  <c r="O47" i="11"/>
  <c r="N38" i="11"/>
  <c r="N37" i="11"/>
  <c r="O37" i="11"/>
  <c r="O36" i="11"/>
  <c r="N31" i="11"/>
  <c r="O31" i="11"/>
  <c r="N29" i="11"/>
  <c r="O18" i="11"/>
  <c r="O25" i="11"/>
  <c r="O17" i="11"/>
  <c r="N28" i="11"/>
  <c r="N25" i="11"/>
  <c r="N23" i="11"/>
  <c r="O23" i="11"/>
  <c r="O22" i="11"/>
  <c r="N21" i="11"/>
  <c r="N17" i="11"/>
  <c r="O16" i="11"/>
  <c r="N16" i="11"/>
  <c r="O15" i="11"/>
  <c r="O13" i="11"/>
  <c r="N13" i="11"/>
  <c r="N11" i="11"/>
  <c r="O11" i="11"/>
  <c r="O48" i="11"/>
  <c r="O28" i="11"/>
  <c r="N39" i="11"/>
  <c r="N18" i="11"/>
  <c r="L61" i="11" l="1"/>
  <c r="J61" i="11"/>
  <c r="N8" i="11"/>
  <c r="O8" i="11"/>
  <c r="F7" i="5"/>
  <c r="F6" i="5"/>
  <c r="O61" i="11" l="1"/>
  <c r="N61" i="11"/>
  <c r="F8" i="5"/>
  <c r="F9" i="5" s="1"/>
  <c r="G6" i="9" l="1"/>
  <c r="G9" i="9" s="1"/>
  <c r="E8" i="9"/>
  <c r="E6" i="9"/>
  <c r="E7" i="8"/>
  <c r="E6" i="8"/>
  <c r="E8" i="8" l="1"/>
  <c r="E9" i="9"/>
  <c r="N6" i="9"/>
  <c r="M6" i="8"/>
  <c r="M8" i="8"/>
  <c r="N8" i="8"/>
  <c r="N6" i="8"/>
  <c r="N7" i="9"/>
  <c r="M6" i="9"/>
  <c r="M7" i="9"/>
  <c r="M9" i="9" l="1"/>
  <c r="N9" i="9"/>
  <c r="K10" i="3" l="1"/>
  <c r="I10" i="3"/>
  <c r="K15" i="3"/>
  <c r="I15" i="3"/>
  <c r="K9" i="3"/>
  <c r="I7" i="3" l="1"/>
  <c r="K14" i="3"/>
  <c r="I14" i="3"/>
  <c r="K7" i="3"/>
  <c r="N9" i="3"/>
  <c r="M9" i="3"/>
  <c r="N15" i="3"/>
  <c r="M15" i="3"/>
  <c r="E8" i="3"/>
  <c r="E9" i="3" l="1"/>
  <c r="E7" i="3" s="1"/>
  <c r="E22" i="3" s="1"/>
  <c r="N14" i="3"/>
  <c r="M14" i="3"/>
  <c r="N7" i="3" l="1"/>
  <c r="M7" i="3"/>
  <c r="G18" i="3" l="1"/>
  <c r="H18" i="3"/>
  <c r="J18" i="3"/>
  <c r="L20" i="3"/>
  <c r="K20" i="3" s="1"/>
  <c r="I18" i="3"/>
  <c r="J22" i="3" l="1"/>
  <c r="I22" i="3"/>
  <c r="M18" i="3"/>
  <c r="M20" i="3"/>
  <c r="K18" i="3"/>
  <c r="K22" i="3" s="1"/>
  <c r="N20" i="3"/>
  <c r="L18" i="3"/>
  <c r="L22" i="3" s="1"/>
  <c r="M22" i="3" l="1"/>
  <c r="N18" i="3"/>
  <c r="N22" i="3" l="1"/>
</calcChain>
</file>

<file path=xl/sharedStrings.xml><?xml version="1.0" encoding="utf-8"?>
<sst xmlns="http://schemas.openxmlformats.org/spreadsheetml/2006/main" count="410" uniqueCount="161">
  <si>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</si>
  <si>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</si>
  <si>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</si>
  <si>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</si>
  <si>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</si>
  <si>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</si>
  <si>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1.1</t>
  </si>
  <si>
    <t>1.2</t>
  </si>
  <si>
    <t>1.3</t>
  </si>
  <si>
    <t>1.4</t>
  </si>
  <si>
    <t>1.5</t>
  </si>
  <si>
    <t>1.7</t>
  </si>
  <si>
    <t xml:space="preserve">Наименование мероприятия </t>
  </si>
  <si>
    <t xml:space="preserve">Исполнитель </t>
  </si>
  <si>
    <t>№ пп</t>
  </si>
  <si>
    <t>УЖКХиС Администрации Заполярного района</t>
  </si>
  <si>
    <t>1.6</t>
  </si>
  <si>
    <t>1.8</t>
  </si>
  <si>
    <t>1.9</t>
  </si>
  <si>
    <t>1.10</t>
  </si>
  <si>
    <t>1.11</t>
  </si>
  <si>
    <t>1.12</t>
  </si>
  <si>
    <t>1.13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</si>
  <si>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</si>
  <si>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</si>
  <si>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</si>
  <si>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</si>
  <si>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</si>
  <si>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</si>
  <si>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</si>
  <si>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</si>
  <si>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</si>
  <si>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Администрация Заполярного района</t>
  </si>
  <si>
    <t>УМИ Администрации Заполярного района</t>
  </si>
  <si>
    <t>Раздел 1.  Осуществление функций органов местного самоуправления</t>
  </si>
  <si>
    <t>Управление финансов Администрации Заполярного района</t>
  </si>
  <si>
    <t xml:space="preserve">Раздел 4.  Расходы на исполнение публичных обязательств </t>
  </si>
  <si>
    <t>1.1.</t>
  </si>
  <si>
    <t>1.2.</t>
  </si>
  <si>
    <t>2</t>
  </si>
  <si>
    <t>2.1.</t>
  </si>
  <si>
    <t>3.1.</t>
  </si>
  <si>
    <t>3.2.</t>
  </si>
  <si>
    <t>4</t>
  </si>
  <si>
    <t>4.2.</t>
  </si>
  <si>
    <t>1</t>
  </si>
  <si>
    <t>3</t>
  </si>
  <si>
    <t>Транспортные расходы</t>
  </si>
  <si>
    <t>Отчет об использовании денежных средств в рамках исполнения мероприятий подпрограммы 5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</si>
  <si>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6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</si>
  <si>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</si>
  <si>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</si>
  <si>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</si>
  <si>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</si>
  <si>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</si>
  <si>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</si>
  <si>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Наименование</t>
  </si>
  <si>
    <t>в том числе: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</si>
  <si>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</si>
  <si>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</si>
  <si>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Всего по программе </t>
  </si>
  <si>
    <t>Администрация МО поселения НАО</t>
  </si>
  <si>
    <t>1.14</t>
  </si>
  <si>
    <t>1.15</t>
  </si>
  <si>
    <t>1.16</t>
  </si>
  <si>
    <t>3.1</t>
  </si>
  <si>
    <t>2.10</t>
  </si>
  <si>
    <t>2.11</t>
  </si>
  <si>
    <t>2.12</t>
  </si>
  <si>
    <t>2.13</t>
  </si>
  <si>
    <t>2.14</t>
  </si>
  <si>
    <t>2.15</t>
  </si>
  <si>
    <t>3.2</t>
  </si>
  <si>
    <t xml:space="preserve">Фактически освоено </t>
  </si>
  <si>
    <t xml:space="preserve">Кассовое исполнение 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</si>
  <si>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</si>
  <si>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Раздел 1. Расходы на оплату коммунальных услуг и обеспечение твердым топливом</t>
  </si>
  <si>
    <t>1.17</t>
  </si>
  <si>
    <t>1.18</t>
  </si>
  <si>
    <t>МО "Городское поселение "Рабочий поселок Искателей"</t>
  </si>
  <si>
    <t>2.16</t>
  </si>
  <si>
    <t>2.17</t>
  </si>
  <si>
    <t>4.1.</t>
  </si>
  <si>
    <t>2.3.</t>
  </si>
  <si>
    <t>3.3.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</si>
  <si>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</si>
  <si>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</si>
  <si>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</si>
  <si>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</si>
  <si>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</si>
  <si>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</si>
  <si>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</si>
  <si>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</si>
  <si>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</si>
  <si>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</si>
  <si>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</si>
  <si>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</si>
  <si>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</si>
  <si>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</si>
  <si>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</si>
  <si>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</si>
  <si>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ГБУ НАО «ИЗДАТЕЛЬСКИЙ ДОМ НАО»</t>
  </si>
  <si>
    <t>ВСЕГО: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</si>
  <si>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</si>
  <si>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</si>
  <si>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Отчет об использовании денежных средств в рамках исполнения мероприятий подпрограммы 1 "Реализация функций муниципального управления"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</si>
  <si>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3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</si>
  <si>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</si>
  <si>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</si>
  <si>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</si>
  <si>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3.3</t>
  </si>
  <si>
    <t>3.4</t>
  </si>
  <si>
    <t>2.18</t>
  </si>
  <si>
    <t>1.19</t>
  </si>
  <si>
    <t>районный бюджет</t>
  </si>
  <si>
    <t>Обеспечение деятельности МКУ ЗР "Северное"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</si>
  <si>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</si>
  <si>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</si>
  <si>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</si>
  <si>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</si>
  <si>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</si>
  <si>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</si>
  <si>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</si>
  <si>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</si>
  <si>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</si>
  <si>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</si>
  <si>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</si>
  <si>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</si>
  <si>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</si>
  <si>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</si>
  <si>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</si>
  <si>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</si>
  <si>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</si>
  <si>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</si>
  <si>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3.5</t>
  </si>
  <si>
    <t>3.6</t>
  </si>
  <si>
    <t>3.7</t>
  </si>
  <si>
    <t>3.8</t>
  </si>
  <si>
    <t>3.9</t>
  </si>
  <si>
    <t>Отчет об использовании денежных средств в рамках исполнения мероприятий подпрограммы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"Возмещение части затрат органов местного самоуправления поселений Ненецкого автономного округа"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</si>
  <si>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План на 2023 год</t>
  </si>
  <si>
    <t>МО "Городское поселение "Рабочий поселок Искателей" ЗР НАО</t>
  </si>
  <si>
    <t>м/к от12.01.2023 № 01-15-2/23</t>
  </si>
  <si>
    <t>Цена по контракту, руб.</t>
  </si>
  <si>
    <t>от 16.12.2022 № 01-15-66/22</t>
  </si>
  <si>
    <t>АО "Почта России"</t>
  </si>
  <si>
    <t>2023</t>
  </si>
  <si>
    <t>АО «Почта России» по Ненецкому АО</t>
  </si>
  <si>
    <t>№ 0184300000422000254 от 23.01.2023</t>
  </si>
  <si>
    <t>№ 0184300000422000250 от 23.01.2023</t>
  </si>
  <si>
    <t>ООО «Типография «Правда Севера»</t>
  </si>
  <si>
    <t>4.3.</t>
  </si>
  <si>
    <t>3.10.</t>
  </si>
  <si>
    <t>по состоянию на 01 октября 2023 года (с начала года нарастающим итогом)</t>
  </si>
  <si>
    <t>План на 01.10.2023</t>
  </si>
  <si>
    <t>23.01.2023-31.07.2023</t>
  </si>
  <si>
    <t>№ 0184300000423000089 от 19.06.2023</t>
  </si>
  <si>
    <t>01.07.2023- 31.12.2023</t>
  </si>
  <si>
    <t>№ 0184300000423000086 от 19.06.2023 (доп. соглашение № 1 от 05.07.2023)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</si>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</sst>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_р_._-;_-@_-"/>
    <numFmt numFmtId="168" formatCode="0.0"/>
    <numFmt numFmtId="169" formatCode="0.0%"/>
    <numFmt numFmtId="170" formatCode="_-* #,##0.0\ _₽_-;\-* #,##0.0\ _₽_-;_-* &quot;-&quot;?\ _₽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5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141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6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0" xfId="0" applyFont="1" applyFill="1"/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2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7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 vertical="center"/>
    </xf>
    <xf numFmtId="169" fontId="7" fillId="0" borderId="3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9" fontId="6" fillId="0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1" xfId="0" applyFont="1" applyFill="1" applyBorder="1"/>
    <xf numFmtId="0" fontId="14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168" fontId="7" fillId="0" borderId="0" xfId="0" applyNumberFormat="1" applyFont="1" applyFill="1"/>
    <xf numFmtId="168" fontId="12" fillId="0" borderId="0" xfId="0" applyNumberFormat="1" applyFont="1" applyFill="1"/>
    <xf numFmtId="0" fontId="4" fillId="0" borderId="0" xfId="0" applyFont="1"/>
    <xf numFmtId="0" fontId="16" fillId="3" borderId="1" xfId="0" applyFont="1" applyFill="1" applyBorder="1" applyAlignment="1">
      <alignment horizontal="center" vertical="center" wrapText="1"/>
    </xf>
    <xf numFmtId="0" fontId="4" fillId="4" borderId="0" xfId="0" applyFont="1" applyFill="1"/>
    <xf numFmtId="166" fontId="16" fillId="0" borderId="1" xfId="0" applyNumberFormat="1" applyFont="1" applyBorder="1" applyAlignment="1">
      <alignment vertical="center" wrapText="1"/>
    </xf>
    <xf numFmtId="166" fontId="7" fillId="0" borderId="0" xfId="0" applyNumberFormat="1" applyFont="1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7" fontId="7" fillId="0" borderId="1" xfId="6" applyNumberFormat="1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0" xfId="7" applyNumberFormat="1" applyFont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Fill="1"/>
    <xf numFmtId="166" fontId="7" fillId="0" borderId="0" xfId="0" applyNumberFormat="1" applyFont="1" applyFill="1"/>
    <xf numFmtId="170" fontId="7" fillId="0" borderId="0" xfId="0" applyNumberFormat="1" applyFont="1" applyFill="1"/>
    <xf numFmtId="4" fontId="12" fillId="0" borderId="0" xfId="0" applyNumberFormat="1" applyFont="1" applyFill="1"/>
    <xf numFmtId="168" fontId="7" fillId="4" borderId="1" xfId="0" applyNumberFormat="1" applyFont="1" applyFill="1" applyBorder="1" applyAlignment="1">
      <alignment horizontal="center" vertical="center" wrapText="1"/>
    </xf>
    <xf numFmtId="167" fontId="7" fillId="4" borderId="1" xfId="6" applyNumberFormat="1" applyFont="1" applyFill="1" applyBorder="1" applyAlignment="1">
      <alignment horizontal="center" vertical="center" wrapText="1"/>
    </xf>
    <xf numFmtId="169" fontId="7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9" fontId="6" fillId="4" borderId="1" xfId="0" applyNumberFormat="1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right" vertical="center" wrapText="1"/>
    </xf>
    <xf numFmtId="166" fontId="7" fillId="4" borderId="1" xfId="0" applyNumberFormat="1" applyFont="1" applyFill="1" applyBorder="1" applyAlignment="1">
      <alignment horizontal="right" vertical="center" wrapText="1"/>
    </xf>
    <xf numFmtId="166" fontId="6" fillId="4" borderId="1" xfId="2" applyNumberFormat="1" applyFont="1" applyFill="1" applyBorder="1" applyAlignment="1">
      <alignment horizontal="right" vertical="center" wrapText="1"/>
    </xf>
    <xf numFmtId="166" fontId="7" fillId="4" borderId="1" xfId="2" applyNumberFormat="1" applyFont="1" applyFill="1" applyBorder="1" applyAlignment="1">
      <alignment horizontal="right" vertical="center" wrapText="1"/>
    </xf>
    <xf numFmtId="0" fontId="7" fillId="4" borderId="0" xfId="0" applyFont="1" applyFill="1"/>
    <xf numFmtId="0" fontId="15" fillId="4" borderId="0" xfId="0" applyFont="1" applyFill="1"/>
    <xf numFmtId="4" fontId="7" fillId="4" borderId="0" xfId="0" applyNumberFormat="1" applyFont="1" applyFill="1"/>
    <xf numFmtId="166" fontId="7" fillId="4" borderId="0" xfId="0" applyNumberFormat="1" applyFont="1" applyFill="1"/>
    <xf numFmtId="166" fontId="6" fillId="4" borderId="0" xfId="0" applyNumberFormat="1" applyFont="1" applyFill="1"/>
    <xf numFmtId="168" fontId="7" fillId="4" borderId="0" xfId="0" applyNumberFormat="1" applyFont="1" applyFill="1"/>
    <xf numFmtId="168" fontId="21" fillId="4" borderId="0" xfId="0" applyNumberFormat="1" applyFont="1" applyFill="1"/>
    <xf numFmtId="169" fontId="7" fillId="4" borderId="0" xfId="0" applyNumberFormat="1" applyFont="1" applyFill="1"/>
    <xf numFmtId="167" fontId="7" fillId="0" borderId="1" xfId="6" applyNumberFormat="1" applyFont="1" applyFill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1" xfId="2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0" fontId="18" fillId="4" borderId="6" xfId="0" applyFont="1" applyFill="1" applyBorder="1" applyAlignment="1">
      <alignment vertical="center" wrapText="1"/>
    </xf>
    <xf numFmtId="0" fontId="18" fillId="4" borderId="8" xfId="0" applyFont="1" applyFill="1" applyBorder="1" applyAlignment="1">
      <alignment vertical="center" wrapText="1"/>
    </xf>
    <xf numFmtId="0" fontId="18" fillId="4" borderId="9" xfId="0" applyFont="1" applyFill="1" applyBorder="1" applyAlignment="1">
      <alignment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8" fontId="11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8" fontId="11" fillId="4" borderId="6" xfId="0" applyNumberFormat="1" applyFont="1" applyFill="1" applyBorder="1" applyAlignment="1">
      <alignment horizontal="center" vertical="center" wrapText="1"/>
    </xf>
    <xf numFmtId="168" fontId="11" fillId="4" borderId="8" xfId="0" applyNumberFormat="1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right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2 4" xfId="6"/>
    <cellStyle name="Обычный 3" xfId="1"/>
    <cellStyle name="Обычный 4" xfId="3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55;&#1056;&#1054;&#1043;&#1056;&#1040;&#1052;&#1052;&#1067;%20&#1074;%20&#1087;&#1086;&#1089;&#1083;&#1077;&#1076;&#1085;&#1077;&#1081;%20&#1088;&#1077;&#1076;&#1072;&#1082;&#1094;&#1080;&#1080;\&#1057;&#1054;&#1043;&#1051;&#1040;&#1064;&#1045;&#1053;&#1048;&#1071;\&#1089;&#1086;&#1075;&#1083;&#1072;&#1096;&#1077;&#1085;&#1080;&#1103;%20&#1089;%20&#1047;&#1056;%20&#1085;&#1072;%202018\&#1054;&#1058;&#1063;&#1045;&#1058;&#1067;\&#1054;&#1090;&#1095;&#1077;&#1090;&#1099;%20&#1085;&#1072;%2001.01.2019\&#1040;&#1076;&#1084;&#1080;&#1085;&#1080;&#1089;&#1090;&#1088;&#1072;&#1090;&#1080;&#1074;&#1085;&#1072;&#1103;\&#1054;&#1090;&#1095;&#1077;&#1090;%20&#1086;&#1073;%20&#1080;&#1089;&#1087;&#1086;&#1083;&#1085;&#1077;&#1085;&#1080;&#1080;%20&#1084;&#1077;&#1088;&#1086;&#1087;&#1088;&#1080;&#1103;&#1090;&#1080;&#1081;%20&#1052;&#1055;%20&#171;&#1056;&#1072;&#1079;&#1074;&#1080;&#1090;&#1080;&#1077;%20&#1072;&#1076;&#1084;&#1080;&#1085;&#1080;&#1089;&#1090;&#1088;&#1072;&#1090;&#1080;&#1074;&#1085;&#1086;&#1081;%20&#1089;&#1080;&#1089;&#1090;&#1077;&#1084;&#1099;...&#187;%20&#1079;&#1072;%20%202018%20&#1075;&#1086;&#1076;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2 (2)"/>
      <sheetName val="Подпрограмма 3"/>
      <sheetName val="Подпрограмма 4"/>
      <sheetName val="Подпрограмма 4 (2)"/>
      <sheetName val="Подпрограмма 5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 t="str">
    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    </cell>
          <cell r="D6" t="str">
            <v>Администрация Заполярного района</v>
          </cell>
        </row>
        <row r="7">
          <cell r="B7" t="str">
            <v>Издание и распространение общественно-политической газеты Заполярного района «Заполярный вестник+»</v>
          </cell>
          <cell r="D7" t="str">
            <v>МКУ ЗР "Северное"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8"/>
  <sheetViews>
    <sheetView tabSelected="1" view="pageBreakPreview" zoomScale="80" zoomScaleNormal="90" zoomScaleSheetLayoutView="80" workbookViewId="0">
      <pane xSplit="4" ySplit="3" topLeftCell="E4" activePane="bottomRight" state="frozen"/>
      <selection sqref="A1:R1"/>
      <selection pane="topRight" sqref="A1:R1"/>
      <selection pane="bottomLeft" sqref="A1:R1"/>
      <selection pane="bottomRight" activeCell="N9" sqref="N9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83" customWidth="1"/>
    <col min="9" max="9" width="14.85546875" style="83" customWidth="1"/>
    <col min="10" max="10" width="16.42578125" style="83" customWidth="1"/>
    <col min="11" max="11" width="16" style="83" customWidth="1"/>
    <col min="12" max="12" width="14.85546875" style="83" customWidth="1"/>
    <col min="13" max="13" width="23.5703125" style="83" customWidth="1"/>
    <col min="14" max="14" width="26.140625" style="83" customWidth="1"/>
    <col min="15" max="15" width="9.140625" style="1"/>
    <col min="16" max="16" width="14.85546875" style="1" bestFit="1" customWidth="1"/>
    <col min="17" max="16384" width="9.140625" style="1"/>
  </cols>
  <sheetData>
    <row r="1" spans="1:14" ht="51" customHeight="1" x14ac:dyDescent="0.25">
      <c r="A1" s="103" t="s">
        <v>105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8.75" customHeight="1" x14ac:dyDescent="0.25">
      <c r="A2" s="103" t="s">
        <v>153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4" s="2" customFormat="1" ht="24" customHeight="1" x14ac:dyDescent="0.25">
      <c r="A3" s="104" t="s">
        <v>14</v>
      </c>
      <c r="B3" s="104" t="s">
        <v>12</v>
      </c>
      <c r="C3" s="104" t="s">
        <v>3</v>
      </c>
      <c r="D3" s="104" t="s">
        <v>13</v>
      </c>
      <c r="E3" s="105" t="s">
        <v>140</v>
      </c>
      <c r="F3" s="105"/>
      <c r="G3" s="105" t="s">
        <v>154</v>
      </c>
      <c r="H3" s="105"/>
      <c r="I3" s="105" t="s">
        <v>4</v>
      </c>
      <c r="J3" s="105"/>
      <c r="K3" s="105" t="s">
        <v>5</v>
      </c>
      <c r="L3" s="105"/>
      <c r="M3" s="105" t="s">
        <v>85</v>
      </c>
      <c r="N3" s="105" t="s">
        <v>86</v>
      </c>
    </row>
    <row r="4" spans="1:14" s="2" customFormat="1" ht="99" customHeight="1" x14ac:dyDescent="0.25">
      <c r="A4" s="104"/>
      <c r="B4" s="104"/>
      <c r="C4" s="104"/>
      <c r="D4" s="104"/>
      <c r="E4" s="76" t="s">
        <v>0</v>
      </c>
      <c r="F4" s="76" t="s">
        <v>114</v>
      </c>
      <c r="G4" s="76" t="s">
        <v>0</v>
      </c>
      <c r="H4" s="76" t="s">
        <v>114</v>
      </c>
      <c r="I4" s="76" t="s">
        <v>0</v>
      </c>
      <c r="J4" s="76" t="s">
        <v>114</v>
      </c>
      <c r="K4" s="76" t="s">
        <v>0</v>
      </c>
      <c r="L4" s="76" t="s">
        <v>114</v>
      </c>
      <c r="M4" s="105"/>
      <c r="N4" s="105"/>
    </row>
    <row r="5" spans="1:14" s="2" customFormat="1" ht="29.25" customHeight="1" x14ac:dyDescent="0.25">
      <c r="A5" s="64"/>
      <c r="B5" s="64"/>
      <c r="C5" s="64"/>
      <c r="D5" s="64"/>
      <c r="E5" s="76"/>
      <c r="F5" s="76"/>
      <c r="G5" s="76"/>
      <c r="H5" s="76"/>
      <c r="I5" s="76"/>
      <c r="J5" s="76"/>
      <c r="K5" s="76"/>
      <c r="L5" s="76"/>
      <c r="M5" s="76"/>
      <c r="N5" s="76"/>
    </row>
    <row r="6" spans="1:14" s="2" customFormat="1" ht="22.5" customHeight="1" x14ac:dyDescent="0.25">
      <c r="A6" s="63">
        <v>1</v>
      </c>
      <c r="B6" s="63">
        <v>2</v>
      </c>
      <c r="C6" s="63">
        <v>3</v>
      </c>
      <c r="D6" s="63">
        <v>4</v>
      </c>
      <c r="E6" s="76">
        <v>5</v>
      </c>
      <c r="F6" s="76">
        <v>6</v>
      </c>
      <c r="G6" s="76">
        <v>7</v>
      </c>
      <c r="H6" s="76">
        <v>8</v>
      </c>
      <c r="I6" s="76">
        <v>9</v>
      </c>
      <c r="J6" s="76">
        <v>10</v>
      </c>
      <c r="K6" s="76">
        <v>11</v>
      </c>
      <c r="L6" s="76">
        <v>12</v>
      </c>
      <c r="M6" s="76">
        <v>13</v>
      </c>
      <c r="N6" s="76">
        <v>14</v>
      </c>
    </row>
    <row r="7" spans="1:14" s="2" customFormat="1" ht="18.75" customHeight="1" x14ac:dyDescent="0.25">
      <c r="A7" s="63">
        <v>1</v>
      </c>
      <c r="B7" s="102" t="s">
        <v>34</v>
      </c>
      <c r="C7" s="102"/>
      <c r="D7" s="102"/>
      <c r="E7" s="77">
        <f t="shared" ref="E7:L7" si="0">SUM(E8:E9)</f>
        <v>99629.9</v>
      </c>
      <c r="F7" s="77">
        <f>SUM(F8:F9)</f>
        <v>99629.9</v>
      </c>
      <c r="G7" s="77">
        <f>SUM(G8:G9)</f>
        <v>67906.8</v>
      </c>
      <c r="H7" s="77">
        <f>SUM(H8:H9)</f>
        <v>67906.8</v>
      </c>
      <c r="I7" s="77">
        <f t="shared" si="0"/>
        <v>67905.5</v>
      </c>
      <c r="J7" s="77">
        <f t="shared" si="0"/>
        <v>67905.5</v>
      </c>
      <c r="K7" s="77">
        <f t="shared" si="0"/>
        <v>68720</v>
      </c>
      <c r="L7" s="77">
        <f t="shared" si="0"/>
        <v>68720</v>
      </c>
      <c r="M7" s="78">
        <f t="shared" ref="M7:M9" si="1">I7/G7</f>
        <v>0.999980856114557</v>
      </c>
      <c r="N7" s="78">
        <f t="shared" ref="N7:N9" si="2">K7/G7</f>
        <v>1.0119752366478763</v>
      </c>
    </row>
    <row r="8" spans="1:14" s="2" customFormat="1" ht="58.5" customHeight="1" x14ac:dyDescent="0.25">
      <c r="A8" s="4" t="s">
        <v>37</v>
      </c>
      <c r="B8" s="8" t="s">
        <v>32</v>
      </c>
      <c r="C8" s="53" t="s">
        <v>32</v>
      </c>
      <c r="D8" s="53" t="s">
        <v>32</v>
      </c>
      <c r="E8" s="79">
        <f>F8</f>
        <v>81421.5</v>
      </c>
      <c r="F8" s="91">
        <v>81421.5</v>
      </c>
      <c r="G8" s="80">
        <f>H8</f>
        <v>55780.800000000003</v>
      </c>
      <c r="H8" s="80">
        <v>55780.800000000003</v>
      </c>
      <c r="I8" s="80">
        <f>J8</f>
        <v>55779.8</v>
      </c>
      <c r="J8" s="80">
        <v>55779.8</v>
      </c>
      <c r="K8" s="80">
        <f>L8</f>
        <v>55779.8</v>
      </c>
      <c r="L8" s="80">
        <f>J8</f>
        <v>55779.8</v>
      </c>
      <c r="M8" s="75">
        <f>I8/G8</f>
        <v>0.99998207268450789</v>
      </c>
      <c r="N8" s="75">
        <f>K8/G8</f>
        <v>0.99998207268450789</v>
      </c>
    </row>
    <row r="9" spans="1:14" s="2" customFormat="1" ht="64.5" customHeight="1" x14ac:dyDescent="0.25">
      <c r="A9" s="4" t="s">
        <v>38</v>
      </c>
      <c r="B9" s="8" t="s">
        <v>33</v>
      </c>
      <c r="C9" s="53" t="s">
        <v>33</v>
      </c>
      <c r="D9" s="53" t="s">
        <v>33</v>
      </c>
      <c r="E9" s="79">
        <f t="shared" ref="E9" si="3">F9</f>
        <v>18208.400000000001</v>
      </c>
      <c r="F9" s="91">
        <v>18208.400000000001</v>
      </c>
      <c r="G9" s="80">
        <f>H9</f>
        <v>12126</v>
      </c>
      <c r="H9" s="80">
        <v>12126</v>
      </c>
      <c r="I9" s="80">
        <f>J9</f>
        <v>12125.7</v>
      </c>
      <c r="J9" s="80">
        <v>12125.7</v>
      </c>
      <c r="K9" s="80">
        <f t="shared" ref="K9" si="4">L9</f>
        <v>12940.2</v>
      </c>
      <c r="L9" s="140">
        <v>12940.2</v>
      </c>
      <c r="M9" s="75">
        <f t="shared" si="1"/>
        <v>0.99997525977238999</v>
      </c>
      <c r="N9" s="75">
        <f t="shared" si="2"/>
        <v>1.0671449777337951</v>
      </c>
    </row>
    <row r="10" spans="1:14" s="2" customFormat="1" ht="50.25" customHeight="1" x14ac:dyDescent="0.25">
      <c r="A10" s="7" t="s">
        <v>39</v>
      </c>
      <c r="B10" s="102" t="s">
        <v>159</v>
      </c>
      <c r="C10" s="102"/>
      <c r="D10" s="102"/>
      <c r="E10" s="77">
        <f t="shared" ref="E10:L10" si="5">SUM(E11:E13)</f>
        <v>425.49999999999994</v>
      </c>
      <c r="F10" s="92">
        <f>SUM(F11:F13)</f>
        <v>425.49999999999994</v>
      </c>
      <c r="G10" s="77">
        <f t="shared" si="5"/>
        <v>50.5</v>
      </c>
      <c r="H10" s="77">
        <f t="shared" si="5"/>
        <v>50.5</v>
      </c>
      <c r="I10" s="77">
        <f t="shared" si="5"/>
        <v>50.5</v>
      </c>
      <c r="J10" s="77">
        <f t="shared" si="5"/>
        <v>50.5</v>
      </c>
      <c r="K10" s="77">
        <f t="shared" si="5"/>
        <v>50.5</v>
      </c>
      <c r="L10" s="77">
        <f t="shared" si="5"/>
        <v>50.5</v>
      </c>
      <c r="M10" s="78">
        <v>0</v>
      </c>
      <c r="N10" s="78">
        <v>0</v>
      </c>
    </row>
    <row r="11" spans="1:14" s="2" customFormat="1" ht="61.5" customHeight="1" x14ac:dyDescent="0.25">
      <c r="A11" s="4" t="s">
        <v>40</v>
      </c>
      <c r="B11" s="8" t="s">
        <v>32</v>
      </c>
      <c r="C11" s="53" t="s">
        <v>32</v>
      </c>
      <c r="D11" s="53" t="s">
        <v>32</v>
      </c>
      <c r="E11" s="79">
        <f>F11</f>
        <v>183.2</v>
      </c>
      <c r="F11" s="91">
        <v>183.2</v>
      </c>
      <c r="G11" s="80">
        <f>H11</f>
        <v>0</v>
      </c>
      <c r="H11" s="80">
        <v>0</v>
      </c>
      <c r="I11" s="80">
        <f t="shared" ref="I11:I12" si="6">J11</f>
        <v>0</v>
      </c>
      <c r="J11" s="80">
        <v>0</v>
      </c>
      <c r="K11" s="80">
        <f t="shared" ref="K11:K12" si="7">L11</f>
        <v>0</v>
      </c>
      <c r="L11" s="80">
        <v>0</v>
      </c>
      <c r="M11" s="75">
        <v>0</v>
      </c>
      <c r="N11" s="75">
        <v>0</v>
      </c>
    </row>
    <row r="12" spans="1:14" s="2" customFormat="1" ht="59.25" customHeight="1" x14ac:dyDescent="0.25">
      <c r="A12" s="4" t="s">
        <v>24</v>
      </c>
      <c r="B12" s="8" t="s">
        <v>33</v>
      </c>
      <c r="C12" s="53" t="s">
        <v>33</v>
      </c>
      <c r="D12" s="53" t="s">
        <v>33</v>
      </c>
      <c r="E12" s="79">
        <f t="shared" ref="E12:E13" si="8">F12</f>
        <v>75.599999999999994</v>
      </c>
      <c r="F12" s="91">
        <v>75.599999999999994</v>
      </c>
      <c r="G12" s="80">
        <f>H12</f>
        <v>50.5</v>
      </c>
      <c r="H12" s="80">
        <v>50.5</v>
      </c>
      <c r="I12" s="80">
        <f t="shared" si="6"/>
        <v>50.5</v>
      </c>
      <c r="J12" s="80">
        <v>50.5</v>
      </c>
      <c r="K12" s="80">
        <f t="shared" si="7"/>
        <v>50.5</v>
      </c>
      <c r="L12" s="80">
        <f>J12</f>
        <v>50.5</v>
      </c>
      <c r="M12" s="75">
        <f t="shared" ref="M12" si="9">I12/G12</f>
        <v>1</v>
      </c>
      <c r="N12" s="75">
        <f t="shared" ref="N12" si="10">K12/G12</f>
        <v>1</v>
      </c>
    </row>
    <row r="13" spans="1:14" s="2" customFormat="1" ht="81.75" customHeight="1" x14ac:dyDescent="0.25">
      <c r="A13" s="4" t="s">
        <v>83</v>
      </c>
      <c r="B13" s="8" t="s">
        <v>35</v>
      </c>
      <c r="C13" s="24" t="s">
        <v>35</v>
      </c>
      <c r="D13" s="24" t="s">
        <v>35</v>
      </c>
      <c r="E13" s="79">
        <f t="shared" si="8"/>
        <v>166.7</v>
      </c>
      <c r="F13" s="91">
        <v>166.7</v>
      </c>
      <c r="G13" s="80">
        <f>H13</f>
        <v>0</v>
      </c>
      <c r="H13" s="80">
        <v>0</v>
      </c>
      <c r="I13" s="80">
        <f>J13</f>
        <v>0</v>
      </c>
      <c r="J13" s="80">
        <v>0</v>
      </c>
      <c r="K13" s="80">
        <f>L13</f>
        <v>0</v>
      </c>
      <c r="L13" s="80">
        <v>0</v>
      </c>
      <c r="M13" s="75">
        <v>0</v>
      </c>
      <c r="N13" s="75">
        <v>0</v>
      </c>
    </row>
    <row r="14" spans="1:14" s="2" customFormat="1" ht="59.25" customHeight="1" x14ac:dyDescent="0.25">
      <c r="A14" s="63">
        <v>3</v>
      </c>
      <c r="B14" s="102" t="s">
        <v>160</v>
      </c>
      <c r="C14" s="102"/>
      <c r="D14" s="102"/>
      <c r="E14" s="77">
        <f t="shared" ref="E14:L14" si="11">SUM(E15:E17)</f>
        <v>2439.1000000000004</v>
      </c>
      <c r="F14" s="92">
        <f t="shared" si="11"/>
        <v>2439.1000000000004</v>
      </c>
      <c r="G14" s="77">
        <f>SUM(G15:G17)</f>
        <v>949.5</v>
      </c>
      <c r="H14" s="77">
        <f t="shared" si="11"/>
        <v>949.5</v>
      </c>
      <c r="I14" s="77">
        <f t="shared" si="11"/>
        <v>949.19999999999993</v>
      </c>
      <c r="J14" s="77">
        <f>SUM(J15:J17)</f>
        <v>949.19999999999993</v>
      </c>
      <c r="K14" s="77">
        <f t="shared" si="11"/>
        <v>949.19999999999993</v>
      </c>
      <c r="L14" s="77">
        <f t="shared" si="11"/>
        <v>949.19999999999993</v>
      </c>
      <c r="M14" s="78">
        <f t="shared" ref="M14:M17" si="12">I14/G14</f>
        <v>0.99968404423380719</v>
      </c>
      <c r="N14" s="78">
        <f t="shared" ref="N14:N17" si="13">K14/G14</f>
        <v>0.99968404423380719</v>
      </c>
    </row>
    <row r="15" spans="1:14" s="2" customFormat="1" ht="54.75" customHeight="1" x14ac:dyDescent="0.25">
      <c r="A15" s="12" t="s">
        <v>41</v>
      </c>
      <c r="B15" s="8" t="s">
        <v>32</v>
      </c>
      <c r="C15" s="53" t="s">
        <v>32</v>
      </c>
      <c r="D15" s="53" t="s">
        <v>32</v>
      </c>
      <c r="E15" s="80">
        <f>F15</f>
        <v>1561.4</v>
      </c>
      <c r="F15" s="91">
        <v>1561.4</v>
      </c>
      <c r="G15" s="80">
        <f>H15</f>
        <v>892.7</v>
      </c>
      <c r="H15" s="80">
        <v>892.7</v>
      </c>
      <c r="I15" s="80">
        <f>J15</f>
        <v>892.4</v>
      </c>
      <c r="J15" s="80">
        <v>892.4</v>
      </c>
      <c r="K15" s="80">
        <f>L15</f>
        <v>892.4</v>
      </c>
      <c r="L15" s="80">
        <f>J15</f>
        <v>892.4</v>
      </c>
      <c r="M15" s="75">
        <f t="shared" si="12"/>
        <v>0.99966394085359012</v>
      </c>
      <c r="N15" s="75">
        <f t="shared" si="13"/>
        <v>0.99966394085359012</v>
      </c>
    </row>
    <row r="16" spans="1:14" s="2" customFormat="1" ht="58.5" customHeight="1" x14ac:dyDescent="0.25">
      <c r="A16" s="12" t="s">
        <v>42</v>
      </c>
      <c r="B16" s="8" t="s">
        <v>33</v>
      </c>
      <c r="C16" s="53" t="s">
        <v>33</v>
      </c>
      <c r="D16" s="53" t="s">
        <v>33</v>
      </c>
      <c r="E16" s="80">
        <f t="shared" ref="E16:E17" si="14">F16</f>
        <v>115.9</v>
      </c>
      <c r="F16" s="91">
        <v>115.9</v>
      </c>
      <c r="G16" s="80">
        <f>H16</f>
        <v>50.4</v>
      </c>
      <c r="H16" s="80">
        <v>50.4</v>
      </c>
      <c r="I16" s="80">
        <f>J16</f>
        <v>50.4</v>
      </c>
      <c r="J16" s="80">
        <v>50.4</v>
      </c>
      <c r="K16" s="80">
        <f>L16</f>
        <v>50.4</v>
      </c>
      <c r="L16" s="80">
        <f>J16</f>
        <v>50.4</v>
      </c>
      <c r="M16" s="75">
        <f t="shared" ref="M16" si="15">I16/G16</f>
        <v>1</v>
      </c>
      <c r="N16" s="75">
        <f t="shared" ref="N16" si="16">K16/G16</f>
        <v>1</v>
      </c>
    </row>
    <row r="17" spans="1:14" s="2" customFormat="1" ht="47.25" customHeight="1" x14ac:dyDescent="0.25">
      <c r="A17" s="12" t="s">
        <v>84</v>
      </c>
      <c r="B17" s="8" t="s">
        <v>35</v>
      </c>
      <c r="C17" s="24" t="s">
        <v>35</v>
      </c>
      <c r="D17" s="24" t="s">
        <v>35</v>
      </c>
      <c r="E17" s="80">
        <f t="shared" si="14"/>
        <v>761.8</v>
      </c>
      <c r="F17" s="91">
        <v>761.8</v>
      </c>
      <c r="G17" s="80">
        <f>H17</f>
        <v>6.4</v>
      </c>
      <c r="H17" s="80">
        <v>6.4</v>
      </c>
      <c r="I17" s="80">
        <f>J17</f>
        <v>6.4</v>
      </c>
      <c r="J17" s="80">
        <v>6.4</v>
      </c>
      <c r="K17" s="80">
        <f>L17</f>
        <v>6.4</v>
      </c>
      <c r="L17" s="80">
        <v>6.4</v>
      </c>
      <c r="M17" s="75">
        <f t="shared" si="12"/>
        <v>1</v>
      </c>
      <c r="N17" s="75">
        <f t="shared" si="13"/>
        <v>1</v>
      </c>
    </row>
    <row r="18" spans="1:14" s="2" customFormat="1" ht="18" customHeight="1" x14ac:dyDescent="0.25">
      <c r="A18" s="7" t="s">
        <v>43</v>
      </c>
      <c r="B18" s="102" t="s">
        <v>36</v>
      </c>
      <c r="C18" s="102"/>
      <c r="D18" s="102"/>
      <c r="E18" s="81">
        <f t="shared" ref="E18:L18" si="17">SUM(E19:E21)</f>
        <v>16135.800000000001</v>
      </c>
      <c r="F18" s="93">
        <f t="shared" si="17"/>
        <v>16135.800000000001</v>
      </c>
      <c r="G18" s="81">
        <f t="shared" si="17"/>
        <v>10394</v>
      </c>
      <c r="H18" s="81">
        <f t="shared" si="17"/>
        <v>10394</v>
      </c>
      <c r="I18" s="81">
        <f t="shared" si="17"/>
        <v>10393.700000000001</v>
      </c>
      <c r="J18" s="81">
        <f t="shared" si="17"/>
        <v>10393.700000000001</v>
      </c>
      <c r="K18" s="81">
        <f t="shared" si="17"/>
        <v>10393.700000000001</v>
      </c>
      <c r="L18" s="81">
        <f t="shared" si="17"/>
        <v>10393.700000000001</v>
      </c>
      <c r="M18" s="78">
        <f t="shared" ref="M18:M20" si="18">I18/G18</f>
        <v>0.99997113719453534</v>
      </c>
      <c r="N18" s="78">
        <f t="shared" ref="N18:N22" si="19">K18/G18</f>
        <v>0.99997113719453534</v>
      </c>
    </row>
    <row r="19" spans="1:14" s="2" customFormat="1" ht="82.5" x14ac:dyDescent="0.25">
      <c r="A19" s="4" t="s">
        <v>82</v>
      </c>
      <c r="B19" s="65" t="s">
        <v>103</v>
      </c>
      <c r="C19" s="53" t="s">
        <v>32</v>
      </c>
      <c r="D19" s="53" t="s">
        <v>32</v>
      </c>
      <c r="E19" s="82">
        <f>F19</f>
        <v>3170.2000000000003</v>
      </c>
      <c r="F19" s="91">
        <v>3170.2000000000003</v>
      </c>
      <c r="G19" s="82">
        <f>H19</f>
        <v>2085.1999999999998</v>
      </c>
      <c r="H19" s="82">
        <v>2085.1999999999998</v>
      </c>
      <c r="I19" s="82">
        <f>J19</f>
        <v>2085.1</v>
      </c>
      <c r="J19" s="82">
        <v>2085.1</v>
      </c>
      <c r="K19" s="82">
        <f>L19</f>
        <v>2085.1</v>
      </c>
      <c r="L19" s="82">
        <f>J19</f>
        <v>2085.1</v>
      </c>
      <c r="M19" s="75">
        <f t="shared" ref="M19" si="20">I19/G19</f>
        <v>0.99995204296949936</v>
      </c>
      <c r="N19" s="75">
        <f t="shared" ref="N19" si="21">K19/G19</f>
        <v>0.99995204296949936</v>
      </c>
    </row>
    <row r="20" spans="1:14" s="2" customFormat="1" ht="75.75" customHeight="1" x14ac:dyDescent="0.25">
      <c r="A20" s="4" t="s">
        <v>44</v>
      </c>
      <c r="B20" s="8" t="s">
        <v>104</v>
      </c>
      <c r="C20" s="53" t="s">
        <v>32</v>
      </c>
      <c r="D20" s="53" t="s">
        <v>32</v>
      </c>
      <c r="E20" s="80">
        <f t="shared" ref="E20:E21" si="22">F20</f>
        <v>11793.1</v>
      </c>
      <c r="F20" s="91">
        <v>11793.1</v>
      </c>
      <c r="G20" s="82">
        <f>H20</f>
        <v>7757</v>
      </c>
      <c r="H20" s="80">
        <v>7757</v>
      </c>
      <c r="I20" s="82">
        <f>J20</f>
        <v>7756.9</v>
      </c>
      <c r="J20" s="80">
        <v>7756.9</v>
      </c>
      <c r="K20" s="80">
        <f t="shared" ref="K20:K21" si="23">L20</f>
        <v>7756.9</v>
      </c>
      <c r="L20" s="80">
        <f>J20</f>
        <v>7756.9</v>
      </c>
      <c r="M20" s="75">
        <f t="shared" si="18"/>
        <v>0.99998710841820282</v>
      </c>
      <c r="N20" s="75">
        <f t="shared" si="19"/>
        <v>0.99998710841820282</v>
      </c>
    </row>
    <row r="21" spans="1:14" s="2" customFormat="1" ht="109.5" customHeight="1" x14ac:dyDescent="0.25">
      <c r="A21" s="4" t="s">
        <v>151</v>
      </c>
      <c r="B21" s="2" t="s">
        <v>75</v>
      </c>
      <c r="C21" s="53" t="s">
        <v>32</v>
      </c>
      <c r="D21" s="53" t="s">
        <v>32</v>
      </c>
      <c r="E21" s="80">
        <f t="shared" si="22"/>
        <v>1172.5</v>
      </c>
      <c r="F21" s="91">
        <v>1172.5</v>
      </c>
      <c r="G21" s="82">
        <f t="shared" ref="G21" si="24">H21</f>
        <v>551.79999999999995</v>
      </c>
      <c r="H21" s="80">
        <v>551.79999999999995</v>
      </c>
      <c r="I21" s="80">
        <f t="shared" ref="I21" si="25">J21</f>
        <v>551.70000000000005</v>
      </c>
      <c r="J21" s="80">
        <v>551.70000000000005</v>
      </c>
      <c r="K21" s="80">
        <f t="shared" si="23"/>
        <v>551.70000000000005</v>
      </c>
      <c r="L21" s="80">
        <f>J21</f>
        <v>551.70000000000005</v>
      </c>
      <c r="M21" s="75">
        <f>I21/G21</f>
        <v>0.99981877491844884</v>
      </c>
      <c r="N21" s="75">
        <f t="shared" si="19"/>
        <v>0.99981877491844884</v>
      </c>
    </row>
    <row r="22" spans="1:14" s="2" customFormat="1" x14ac:dyDescent="0.25">
      <c r="A22" s="12"/>
      <c r="B22" s="5" t="s">
        <v>1</v>
      </c>
      <c r="C22" s="5"/>
      <c r="D22" s="3"/>
      <c r="E22" s="77">
        <f>E7+E10+E14+E18</f>
        <v>118630.3</v>
      </c>
      <c r="F22" s="77">
        <f t="shared" ref="F22:L22" si="26">F7+F10+F14+F18</f>
        <v>118630.3</v>
      </c>
      <c r="G22" s="77">
        <f>G7+G10+G14+G18</f>
        <v>79300.800000000003</v>
      </c>
      <c r="H22" s="77">
        <f>H7+H10+H14+H18</f>
        <v>79300.800000000003</v>
      </c>
      <c r="I22" s="77">
        <f>I7+I10+I14+I18</f>
        <v>79298.899999999994</v>
      </c>
      <c r="J22" s="77">
        <f>J7+J10+J14+J18</f>
        <v>79298.899999999994</v>
      </c>
      <c r="K22" s="77">
        <f t="shared" si="26"/>
        <v>80113.399999999994</v>
      </c>
      <c r="L22" s="77">
        <f t="shared" si="26"/>
        <v>80113.399999999994</v>
      </c>
      <c r="M22" s="78">
        <f>I22/G22</f>
        <v>0.99997604059479839</v>
      </c>
      <c r="N22" s="78">
        <f t="shared" si="19"/>
        <v>1.0102470592982666</v>
      </c>
    </row>
    <row r="23" spans="1:14" x14ac:dyDescent="0.25">
      <c r="J23" s="84"/>
    </row>
    <row r="24" spans="1:14" x14ac:dyDescent="0.25">
      <c r="E24" s="85"/>
      <c r="F24" s="85"/>
      <c r="H24" s="85"/>
      <c r="J24" s="86"/>
    </row>
    <row r="25" spans="1:14" x14ac:dyDescent="0.25">
      <c r="H25" s="85"/>
      <c r="J25" s="85"/>
      <c r="K25" s="85"/>
    </row>
    <row r="27" spans="1:14" x14ac:dyDescent="0.25">
      <c r="E27" s="88"/>
      <c r="F27" s="88"/>
      <c r="G27" s="88"/>
      <c r="H27" s="88"/>
      <c r="I27" s="88"/>
      <c r="J27" s="88"/>
      <c r="K27" s="88"/>
      <c r="L27" s="88"/>
    </row>
    <row r="28" spans="1:14" x14ac:dyDescent="0.25">
      <c r="E28" s="88"/>
      <c r="F28" s="89"/>
      <c r="G28" s="89"/>
      <c r="H28" s="89"/>
      <c r="I28" s="89"/>
      <c r="J28" s="89"/>
      <c r="K28" s="88"/>
      <c r="L28" s="88"/>
    </row>
    <row r="29" spans="1:14" x14ac:dyDescent="0.25">
      <c r="E29" s="88"/>
      <c r="F29" s="88"/>
      <c r="G29" s="88"/>
      <c r="H29" s="88"/>
      <c r="I29" s="88"/>
      <c r="J29" s="88"/>
      <c r="K29" s="88"/>
      <c r="L29" s="88"/>
    </row>
    <row r="30" spans="1:14" x14ac:dyDescent="0.25">
      <c r="E30" s="88"/>
      <c r="F30" s="89"/>
      <c r="G30" s="89"/>
      <c r="H30" s="89"/>
      <c r="I30" s="89"/>
      <c r="J30" s="89"/>
      <c r="K30" s="88"/>
      <c r="L30" s="88"/>
    </row>
    <row r="31" spans="1:14" x14ac:dyDescent="0.25">
      <c r="E31" s="88"/>
      <c r="F31" s="88"/>
      <c r="G31" s="88"/>
      <c r="H31" s="88"/>
      <c r="I31" s="88"/>
      <c r="J31" s="88"/>
      <c r="K31" s="88"/>
      <c r="L31" s="88"/>
    </row>
    <row r="32" spans="1:14" x14ac:dyDescent="0.25">
      <c r="E32" s="88"/>
      <c r="F32" s="89"/>
      <c r="G32" s="89"/>
      <c r="H32" s="89"/>
      <c r="I32" s="89"/>
      <c r="J32" s="89"/>
      <c r="K32" s="89"/>
      <c r="L32" s="88"/>
    </row>
    <row r="33" spans="5:13" x14ac:dyDescent="0.25">
      <c r="E33" s="88"/>
      <c r="F33" s="88"/>
      <c r="G33" s="88"/>
      <c r="H33" s="88"/>
      <c r="I33" s="88"/>
      <c r="J33" s="88"/>
      <c r="K33" s="88"/>
      <c r="L33" s="88"/>
    </row>
    <row r="34" spans="5:13" x14ac:dyDescent="0.25">
      <c r="E34" s="88"/>
      <c r="F34" s="89"/>
      <c r="G34" s="89"/>
      <c r="H34" s="89"/>
      <c r="I34" s="89"/>
      <c r="J34" s="89"/>
      <c r="K34" s="88"/>
      <c r="L34" s="88"/>
    </row>
    <row r="35" spans="5:13" x14ac:dyDescent="0.25">
      <c r="E35" s="88"/>
      <c r="F35" s="88"/>
      <c r="G35" s="88"/>
      <c r="H35" s="88"/>
      <c r="I35" s="88"/>
      <c r="J35" s="88"/>
      <c r="K35" s="88"/>
      <c r="L35" s="88"/>
      <c r="M35" s="90"/>
    </row>
    <row r="36" spans="5:13" x14ac:dyDescent="0.25">
      <c r="F36" s="88"/>
      <c r="G36" s="88"/>
      <c r="H36" s="88"/>
      <c r="I36" s="88"/>
      <c r="J36" s="88"/>
      <c r="K36" s="88"/>
      <c r="L36" s="88"/>
    </row>
    <row r="37" spans="5:13" x14ac:dyDescent="0.25">
      <c r="E37" s="86"/>
      <c r="F37" s="86"/>
      <c r="G37" s="86"/>
      <c r="H37" s="86"/>
      <c r="I37" s="86"/>
      <c r="J37" s="86"/>
      <c r="K37" s="86"/>
      <c r="L37" s="86"/>
    </row>
    <row r="38" spans="5:13" x14ac:dyDescent="0.25">
      <c r="E38" s="87"/>
      <c r="F38" s="87"/>
      <c r="G38" s="87"/>
      <c r="H38" s="87"/>
      <c r="I38" s="87"/>
      <c r="J38" s="87"/>
      <c r="K38" s="87"/>
      <c r="L38" s="87"/>
    </row>
    <row r="40" spans="5:13" x14ac:dyDescent="0.25">
      <c r="E40" s="85"/>
      <c r="H40" s="85"/>
    </row>
    <row r="41" spans="5:13" x14ac:dyDescent="0.25">
      <c r="E41" s="85"/>
      <c r="F41" s="85"/>
      <c r="G41" s="85"/>
      <c r="H41" s="85"/>
      <c r="I41" s="85"/>
      <c r="J41" s="85"/>
      <c r="K41" s="85"/>
    </row>
    <row r="43" spans="5:13" x14ac:dyDescent="0.25">
      <c r="E43" s="86"/>
      <c r="F43" s="86"/>
      <c r="G43" s="86"/>
      <c r="H43" s="86"/>
      <c r="I43" s="86"/>
      <c r="J43" s="86"/>
      <c r="K43" s="86"/>
      <c r="L43" s="86"/>
    </row>
    <row r="48" spans="5:13" x14ac:dyDescent="0.25">
      <c r="E48" s="86"/>
    </row>
  </sheetData>
  <autoFilter ref="A5:P22"/>
  <mergeCells count="16">
    <mergeCell ref="B14:D14"/>
    <mergeCell ref="B10:D10"/>
    <mergeCell ref="B7:D7"/>
    <mergeCell ref="B18:D18"/>
    <mergeCell ref="A1:N1"/>
    <mergeCell ref="A3:A4"/>
    <mergeCell ref="A2:N2"/>
    <mergeCell ref="I3:J3"/>
    <mergeCell ref="K3:L3"/>
    <mergeCell ref="M3:M4"/>
    <mergeCell ref="N3:N4"/>
    <mergeCell ref="G3:H3"/>
    <mergeCell ref="B3:B4"/>
    <mergeCell ref="C3:C4"/>
    <mergeCell ref="D3:D4"/>
    <mergeCell ref="E3:F3"/>
  </mergeCells>
  <pageMargins left="0.39370078740157483" right="0.39370078740157483" top="0.39370078740157483" bottom="0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14"/>
  <sheetViews>
    <sheetView view="pageBreakPreview" zoomScale="80" zoomScaleNormal="90" zoomScaleSheetLayoutView="80" workbookViewId="0">
      <pane xSplit="9" ySplit="4" topLeftCell="J5" activePane="bottomRight" state="frozen"/>
      <selection activeCell="B2" sqref="B2:B3"/>
      <selection pane="topRight" activeCell="B2" sqref="B2:B3"/>
      <selection pane="bottomLeft" activeCell="B2" sqref="B2:B3"/>
      <selection pane="bottomRight" activeCell="F11" sqref="F11:L11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5.42578125" style="1" customWidth="1"/>
    <col min="12" max="12" width="14.85546875" style="1" customWidth="1"/>
    <col min="13" max="13" width="25.5703125" style="1" customWidth="1"/>
    <col min="14" max="14" width="26.140625" style="1" customWidth="1"/>
    <col min="15" max="15" width="9.140625" style="1"/>
    <col min="16" max="16" width="9.85546875" style="1" bestFit="1" customWidth="1"/>
    <col min="17" max="16384" width="9.140625" style="1"/>
  </cols>
  <sheetData>
    <row r="1" spans="1:16" ht="51" customHeight="1" x14ac:dyDescent="0.25">
      <c r="A1" s="103" t="s">
        <v>106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6" ht="18.75" customHeight="1" x14ac:dyDescent="0.25">
      <c r="A2" s="103" t="str">
        <f>'Подпрограмма 1'!A2:N2</f>
        <v>по состоянию на 01 октября 2023 года (с начала года нарастающим итогом)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6" s="2" customFormat="1" ht="31.5" customHeight="1" x14ac:dyDescent="0.25">
      <c r="A3" s="104" t="s">
        <v>14</v>
      </c>
      <c r="B3" s="104" t="s">
        <v>12</v>
      </c>
      <c r="C3" s="104" t="s">
        <v>3</v>
      </c>
      <c r="D3" s="104" t="s">
        <v>13</v>
      </c>
      <c r="E3" s="104" t="str">
        <f>'Подпрограмма 1'!E3:F3</f>
        <v>План на 2023 год</v>
      </c>
      <c r="F3" s="104"/>
      <c r="G3" s="106" t="s">
        <v>154</v>
      </c>
      <c r="H3" s="107"/>
      <c r="I3" s="104" t="s">
        <v>4</v>
      </c>
      <c r="J3" s="104"/>
      <c r="K3" s="104" t="s">
        <v>5</v>
      </c>
      <c r="L3" s="104"/>
      <c r="M3" s="104" t="s">
        <v>85</v>
      </c>
      <c r="N3" s="104" t="s">
        <v>86</v>
      </c>
    </row>
    <row r="4" spans="1:16" s="2" customFormat="1" ht="67.5" customHeight="1" x14ac:dyDescent="0.25">
      <c r="A4" s="104"/>
      <c r="B4" s="104"/>
      <c r="C4" s="104"/>
      <c r="D4" s="104"/>
      <c r="E4" s="43" t="s">
        <v>0</v>
      </c>
      <c r="F4" s="43" t="s">
        <v>114</v>
      </c>
      <c r="G4" s="43" t="s">
        <v>0</v>
      </c>
      <c r="H4" s="60" t="s">
        <v>114</v>
      </c>
      <c r="I4" s="43" t="s">
        <v>0</v>
      </c>
      <c r="J4" s="60" t="s">
        <v>114</v>
      </c>
      <c r="K4" s="43" t="s">
        <v>0</v>
      </c>
      <c r="L4" s="60" t="s">
        <v>114</v>
      </c>
      <c r="M4" s="104"/>
      <c r="N4" s="104"/>
    </row>
    <row r="5" spans="1:16" s="2" customFormat="1" ht="22.5" customHeight="1" x14ac:dyDescent="0.25">
      <c r="A5" s="22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8">
        <v>9</v>
      </c>
      <c r="J5" s="28">
        <v>10</v>
      </c>
      <c r="K5" s="28">
        <v>11</v>
      </c>
      <c r="L5" s="28">
        <v>12</v>
      </c>
      <c r="M5" s="28">
        <v>13</v>
      </c>
      <c r="N5" s="28">
        <v>14</v>
      </c>
    </row>
    <row r="6" spans="1:16" s="2" customFormat="1" ht="61.5" customHeight="1" x14ac:dyDescent="0.25">
      <c r="A6" s="4" t="s">
        <v>45</v>
      </c>
      <c r="B6" s="26" t="s">
        <v>115</v>
      </c>
      <c r="C6" s="24" t="s">
        <v>15</v>
      </c>
      <c r="D6" s="24" t="s">
        <v>2</v>
      </c>
      <c r="E6" s="3">
        <f>F6</f>
        <v>102812.4</v>
      </c>
      <c r="F6" s="61">
        <f>106576.7+390-F7</f>
        <v>102812.4</v>
      </c>
      <c r="G6" s="3">
        <f>H6</f>
        <v>68074.100000000006</v>
      </c>
      <c r="H6" s="3">
        <v>68074.100000000006</v>
      </c>
      <c r="I6" s="3">
        <f>J6</f>
        <v>68070.5</v>
      </c>
      <c r="J6" s="3">
        <v>68070.5</v>
      </c>
      <c r="K6" s="3">
        <f>L6</f>
        <v>68070.5</v>
      </c>
      <c r="L6" s="3">
        <f>J6</f>
        <v>68070.5</v>
      </c>
      <c r="M6" s="11">
        <f>I6/G6</f>
        <v>0.99994711645104373</v>
      </c>
      <c r="N6" s="11">
        <f>K6/G6</f>
        <v>0.99994711645104373</v>
      </c>
      <c r="P6" s="52"/>
    </row>
    <row r="7" spans="1:16" s="2" customFormat="1" ht="61.5" customHeight="1" x14ac:dyDescent="0.25">
      <c r="A7" s="4" t="s">
        <v>39</v>
      </c>
      <c r="B7" s="26" t="s">
        <v>47</v>
      </c>
      <c r="C7" s="24" t="s">
        <v>15</v>
      </c>
      <c r="D7" s="24" t="s">
        <v>2</v>
      </c>
      <c r="E7" s="3">
        <f>F7</f>
        <v>4154.3</v>
      </c>
      <c r="F7" s="61">
        <v>4154.3</v>
      </c>
      <c r="G7" s="3">
        <f>H7</f>
        <v>1188.5999999999999</v>
      </c>
      <c r="H7" s="3">
        <v>1188.5999999999999</v>
      </c>
      <c r="I7" s="3">
        <f>J7</f>
        <v>1188.5</v>
      </c>
      <c r="J7" s="3">
        <v>1188.5</v>
      </c>
      <c r="K7" s="3">
        <f>L7</f>
        <v>1188.5</v>
      </c>
      <c r="L7" s="3">
        <f>J7</f>
        <v>1188.5</v>
      </c>
      <c r="M7" s="11">
        <f>I7/G7</f>
        <v>0.99991586740703353</v>
      </c>
      <c r="N7" s="11">
        <f>K7/G7</f>
        <v>0.99991586740703353</v>
      </c>
      <c r="P7" s="52"/>
    </row>
    <row r="8" spans="1:16" s="2" customFormat="1" x14ac:dyDescent="0.25">
      <c r="A8" s="12"/>
      <c r="B8" s="5" t="s">
        <v>1</v>
      </c>
      <c r="C8" s="5"/>
      <c r="D8" s="3"/>
      <c r="E8" s="6">
        <f>SUM(E6:E7)</f>
        <v>106966.7</v>
      </c>
      <c r="F8" s="6">
        <f t="shared" ref="F8:L8" si="0">SUM(F6:F7)</f>
        <v>106966.7</v>
      </c>
      <c r="G8" s="6">
        <f t="shared" si="0"/>
        <v>69262.700000000012</v>
      </c>
      <c r="H8" s="6">
        <f t="shared" si="0"/>
        <v>69262.700000000012</v>
      </c>
      <c r="I8" s="6">
        <f t="shared" si="0"/>
        <v>69259</v>
      </c>
      <c r="J8" s="6">
        <f t="shared" si="0"/>
        <v>69259</v>
      </c>
      <c r="K8" s="6">
        <f t="shared" si="0"/>
        <v>69259</v>
      </c>
      <c r="L8" s="6">
        <f t="shared" si="0"/>
        <v>69259</v>
      </c>
      <c r="M8" s="9">
        <f>I8/G8</f>
        <v>0.99994658019395699</v>
      </c>
      <c r="N8" s="9">
        <f>K8/G8</f>
        <v>0.99994658019395699</v>
      </c>
    </row>
    <row r="9" spans="1:16" x14ac:dyDescent="0.25">
      <c r="J9" s="46"/>
    </row>
    <row r="11" spans="1:16" x14ac:dyDescent="0.25">
      <c r="F11" s="69"/>
      <c r="H11" s="69"/>
      <c r="J11" s="69"/>
    </row>
    <row r="13" spans="1:16" x14ac:dyDescent="0.25">
      <c r="F13" s="71"/>
      <c r="H13" s="70"/>
    </row>
    <row r="14" spans="1:16" x14ac:dyDescent="0.25">
      <c r="J14" s="70"/>
    </row>
  </sheetData>
  <mergeCells count="12">
    <mergeCell ref="A1:N1"/>
    <mergeCell ref="A2:N2"/>
    <mergeCell ref="E3:F3"/>
    <mergeCell ref="G3:H3"/>
    <mergeCell ref="I3:J3"/>
    <mergeCell ref="K3:L3"/>
    <mergeCell ref="M3:M4"/>
    <mergeCell ref="N3:N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1"/>
  <sheetViews>
    <sheetView view="pageBreakPreview" zoomScale="80" zoomScaleNormal="90" zoomScaleSheetLayoutView="80" workbookViewId="0">
      <selection activeCell="F11" sqref="F11:K12"/>
    </sheetView>
  </sheetViews>
  <sheetFormatPr defaultRowHeight="17.25" x14ac:dyDescent="0.3"/>
  <cols>
    <col min="1" max="1" width="7.5703125" style="17" customWidth="1"/>
    <col min="2" max="2" width="53.140625" style="17" customWidth="1"/>
    <col min="3" max="3" width="17.85546875" style="17" customWidth="1"/>
    <col min="4" max="4" width="18" style="17" customWidth="1"/>
    <col min="5" max="5" width="16.5703125" style="17" customWidth="1"/>
    <col min="6" max="6" width="13.7109375" style="17" customWidth="1"/>
    <col min="7" max="7" width="13.85546875" style="17" customWidth="1"/>
    <col min="8" max="8" width="15.140625" style="17" customWidth="1"/>
    <col min="9" max="12" width="16.85546875" style="17" customWidth="1"/>
    <col min="13" max="13" width="22.85546875" style="17" customWidth="1"/>
    <col min="14" max="14" width="22.28515625" style="17" customWidth="1"/>
    <col min="15" max="17" width="16.85546875" style="17" customWidth="1"/>
    <col min="18" max="18" width="11.28515625" style="17" bestFit="1" customWidth="1"/>
    <col min="19" max="19" width="12.42578125" style="17" customWidth="1"/>
    <col min="20" max="21" width="11.28515625" style="17" bestFit="1" customWidth="1"/>
    <col min="22" max="22" width="10.42578125" style="17" customWidth="1"/>
    <col min="23" max="23" width="11.28515625" style="17" bestFit="1" customWidth="1"/>
    <col min="24" max="24" width="12.85546875" style="17" customWidth="1"/>
    <col min="25" max="16384" width="9.140625" style="17"/>
  </cols>
  <sheetData>
    <row r="1" spans="1:24" s="1" customFormat="1" ht="60" customHeight="1" x14ac:dyDescent="0.25">
      <c r="A1" s="103" t="s">
        <v>107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s="1" customFormat="1" ht="18.75" customHeight="1" x14ac:dyDescent="0.25">
      <c r="A2" s="108" t="str">
        <f>'Подпрограмма 1'!A2:N2</f>
        <v>по состоянию на 01 октября 2023 года (с начала года нарастающим итогом)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6"/>
      <c r="P2" s="16"/>
      <c r="Q2" s="16"/>
      <c r="R2" s="16"/>
      <c r="S2" s="16"/>
      <c r="T2" s="16"/>
      <c r="U2" s="16"/>
      <c r="V2" s="16"/>
      <c r="W2" s="16"/>
      <c r="X2" s="16"/>
    </row>
    <row r="3" spans="1:24" ht="17.25" customHeight="1" x14ac:dyDescent="0.3">
      <c r="A3" s="104" t="s">
        <v>14</v>
      </c>
      <c r="B3" s="104" t="s">
        <v>12</v>
      </c>
      <c r="C3" s="104" t="s">
        <v>3</v>
      </c>
      <c r="D3" s="104" t="s">
        <v>13</v>
      </c>
      <c r="E3" s="106" t="str">
        <f>'Подпрограмма 1'!E3:F3</f>
        <v>План на 2023 год</v>
      </c>
      <c r="F3" s="107"/>
      <c r="G3" s="106" t="str">
        <f>'Подпрограмма 1'!G3:H3</f>
        <v>План на 01.10.2023</v>
      </c>
      <c r="H3" s="107"/>
      <c r="I3" s="104" t="s">
        <v>4</v>
      </c>
      <c r="J3" s="104"/>
      <c r="K3" s="104" t="s">
        <v>5</v>
      </c>
      <c r="L3" s="104"/>
      <c r="M3" s="104" t="s">
        <v>85</v>
      </c>
      <c r="N3" s="104" t="s">
        <v>86</v>
      </c>
    </row>
    <row r="4" spans="1:24" ht="122.25" customHeight="1" x14ac:dyDescent="0.3">
      <c r="A4" s="104"/>
      <c r="B4" s="104"/>
      <c r="C4" s="104"/>
      <c r="D4" s="104"/>
      <c r="E4" s="22" t="s">
        <v>0</v>
      </c>
      <c r="F4" s="60" t="s">
        <v>114</v>
      </c>
      <c r="G4" s="22" t="s">
        <v>0</v>
      </c>
      <c r="H4" s="60" t="s">
        <v>114</v>
      </c>
      <c r="I4" s="22" t="s">
        <v>0</v>
      </c>
      <c r="J4" s="60" t="s">
        <v>114</v>
      </c>
      <c r="K4" s="22" t="s">
        <v>0</v>
      </c>
      <c r="L4" s="60" t="s">
        <v>114</v>
      </c>
      <c r="M4" s="104"/>
      <c r="N4" s="104"/>
    </row>
    <row r="5" spans="1:24" x14ac:dyDescent="0.3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  <c r="H5" s="44">
        <v>8</v>
      </c>
      <c r="I5" s="44">
        <v>9</v>
      </c>
      <c r="J5" s="44">
        <v>10</v>
      </c>
      <c r="K5" s="44">
        <v>11</v>
      </c>
      <c r="L5" s="44">
        <v>12</v>
      </c>
      <c r="M5" s="44">
        <v>13</v>
      </c>
      <c r="N5" s="44">
        <v>14</v>
      </c>
    </row>
    <row r="6" spans="1:24" s="21" customFormat="1" ht="82.5" x14ac:dyDescent="0.3">
      <c r="A6" s="4" t="s">
        <v>45</v>
      </c>
      <c r="B6" s="26" t="s">
        <v>50</v>
      </c>
      <c r="C6" s="10" t="s">
        <v>32</v>
      </c>
      <c r="D6" s="10" t="s">
        <v>32</v>
      </c>
      <c r="E6" s="25">
        <f>F6</f>
        <v>600.69999999999993</v>
      </c>
      <c r="F6" s="61">
        <v>600.69999999999993</v>
      </c>
      <c r="G6" s="25">
        <f>H6</f>
        <v>370.8</v>
      </c>
      <c r="H6" s="25">
        <v>370.8</v>
      </c>
      <c r="I6" s="25">
        <f>J6</f>
        <v>370.7</v>
      </c>
      <c r="J6" s="25">
        <v>370.7</v>
      </c>
      <c r="K6" s="25">
        <f>L6</f>
        <v>370.7</v>
      </c>
      <c r="L6" s="25">
        <f t="shared" ref="L6" si="0">J6</f>
        <v>370.7</v>
      </c>
      <c r="M6" s="11">
        <f>I6/G6</f>
        <v>0.99973031283710889</v>
      </c>
      <c r="N6" s="11">
        <f>K6/G6</f>
        <v>0.99973031283710889</v>
      </c>
    </row>
    <row r="7" spans="1:24" s="21" customFormat="1" ht="66" x14ac:dyDescent="0.3">
      <c r="A7" s="4" t="s">
        <v>39</v>
      </c>
      <c r="B7" s="26" t="s">
        <v>51</v>
      </c>
      <c r="C7" s="24" t="s">
        <v>15</v>
      </c>
      <c r="D7" s="24" t="s">
        <v>2</v>
      </c>
      <c r="E7" s="25">
        <f t="shared" ref="E7" si="1">F7</f>
        <v>2493.8000000000002</v>
      </c>
      <c r="F7" s="61">
        <v>2493.8000000000002</v>
      </c>
      <c r="G7" s="25">
        <f>H7</f>
        <v>1634.5</v>
      </c>
      <c r="H7" s="25">
        <v>1634.5</v>
      </c>
      <c r="I7" s="25">
        <f>J7</f>
        <v>1634.5</v>
      </c>
      <c r="J7" s="25">
        <v>1634.5</v>
      </c>
      <c r="K7" s="25">
        <f>L7</f>
        <v>1634.5</v>
      </c>
      <c r="L7" s="25">
        <f t="shared" ref="L7" si="2">J7</f>
        <v>1634.5</v>
      </c>
      <c r="M7" s="11">
        <f t="shared" ref="M7:M8" si="3">I7/G7</f>
        <v>1</v>
      </c>
      <c r="N7" s="11">
        <f t="shared" ref="N7:N8" si="4">K7/G7</f>
        <v>1</v>
      </c>
    </row>
    <row r="8" spans="1:24" ht="49.5" x14ac:dyDescent="0.3">
      <c r="A8" s="4" t="s">
        <v>46</v>
      </c>
      <c r="B8" s="26" t="s">
        <v>52</v>
      </c>
      <c r="C8" s="10" t="s">
        <v>32</v>
      </c>
      <c r="D8" s="10" t="s">
        <v>32</v>
      </c>
      <c r="E8" s="25">
        <f t="shared" ref="E8" si="5">F8</f>
        <v>60</v>
      </c>
      <c r="F8" s="61">
        <v>60</v>
      </c>
      <c r="G8" s="25">
        <f>H8</f>
        <v>14.9</v>
      </c>
      <c r="H8" s="25">
        <v>14.9</v>
      </c>
      <c r="I8" s="25">
        <f>J8</f>
        <v>14.8</v>
      </c>
      <c r="J8" s="25">
        <v>14.8</v>
      </c>
      <c r="K8" s="25">
        <f>L8</f>
        <v>14.8</v>
      </c>
      <c r="L8" s="25">
        <f t="shared" ref="L8" si="6">J8</f>
        <v>14.8</v>
      </c>
      <c r="M8" s="11">
        <f t="shared" si="3"/>
        <v>0.99328859060402686</v>
      </c>
      <c r="N8" s="11">
        <f t="shared" si="4"/>
        <v>0.99328859060402686</v>
      </c>
    </row>
    <row r="9" spans="1:24" x14ac:dyDescent="0.3">
      <c r="A9" s="12"/>
      <c r="B9" s="5" t="s">
        <v>1</v>
      </c>
      <c r="C9" s="5"/>
      <c r="D9" s="3"/>
      <c r="E9" s="6">
        <f t="shared" ref="E9:L9" si="7">SUM(E6:E8)</f>
        <v>3154.5</v>
      </c>
      <c r="F9" s="6">
        <f t="shared" si="7"/>
        <v>3154.5</v>
      </c>
      <c r="G9" s="6">
        <f t="shared" si="7"/>
        <v>2020.2</v>
      </c>
      <c r="H9" s="6">
        <f t="shared" si="7"/>
        <v>2020.2</v>
      </c>
      <c r="I9" s="6">
        <f t="shared" si="7"/>
        <v>2020</v>
      </c>
      <c r="J9" s="6">
        <f t="shared" si="7"/>
        <v>2020</v>
      </c>
      <c r="K9" s="6">
        <f t="shared" si="7"/>
        <v>2020</v>
      </c>
      <c r="L9" s="6">
        <f t="shared" si="7"/>
        <v>2020</v>
      </c>
      <c r="M9" s="9">
        <f>I9/G9</f>
        <v>0.9999009999009999</v>
      </c>
      <c r="N9" s="9">
        <f>K9/G9</f>
        <v>0.9999009999009999</v>
      </c>
    </row>
    <row r="10" spans="1:24" x14ac:dyDescent="0.3">
      <c r="J10" s="47"/>
    </row>
    <row r="11" spans="1:24" x14ac:dyDescent="0.3">
      <c r="F11" s="72"/>
      <c r="H11" s="72"/>
      <c r="J11" s="72"/>
    </row>
  </sheetData>
  <mergeCells count="12">
    <mergeCell ref="N3:N4"/>
    <mergeCell ref="A1:N1"/>
    <mergeCell ref="A2:N2"/>
    <mergeCell ref="E3:F3"/>
    <mergeCell ref="G3:H3"/>
    <mergeCell ref="I3:J3"/>
    <mergeCell ref="K3:L3"/>
    <mergeCell ref="M3:M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3"/>
  <sheetViews>
    <sheetView view="pageBreakPreview" zoomScale="90" zoomScaleNormal="100" zoomScaleSheetLayoutView="90" workbookViewId="0">
      <selection activeCell="E8" sqref="E8"/>
    </sheetView>
  </sheetViews>
  <sheetFormatPr defaultRowHeight="15.75" x14ac:dyDescent="0.25"/>
  <cols>
    <col min="1" max="1" width="6.5703125" style="48" customWidth="1"/>
    <col min="2" max="2" width="35.28515625" style="48" customWidth="1"/>
    <col min="3" max="3" width="14" style="48" hidden="1" customWidth="1"/>
    <col min="4" max="4" width="11.42578125" style="48" hidden="1" customWidth="1"/>
    <col min="5" max="5" width="28" style="48" customWidth="1"/>
    <col min="6" max="6" width="20.140625" style="48" customWidth="1"/>
    <col min="7" max="7" width="18.7109375" style="48" customWidth="1"/>
    <col min="8" max="8" width="18.85546875" style="48" customWidth="1"/>
    <col min="9" max="9" width="15.7109375" style="48" customWidth="1"/>
    <col min="10" max="10" width="14.7109375" style="48" customWidth="1"/>
    <col min="11" max="12" width="14.140625" style="48" customWidth="1"/>
    <col min="13" max="13" width="15.140625" style="48" customWidth="1"/>
    <col min="14" max="255" width="9.140625" style="48"/>
    <col min="256" max="256" width="6.5703125" style="48" customWidth="1"/>
    <col min="257" max="257" width="35.28515625" style="48" customWidth="1"/>
    <col min="258" max="258" width="14" style="48" customWidth="1"/>
    <col min="259" max="259" width="11.42578125" style="48" customWidth="1"/>
    <col min="260" max="260" width="21.7109375" style="48" customWidth="1"/>
    <col min="261" max="261" width="13.7109375" style="48" customWidth="1"/>
    <col min="262" max="262" width="14.85546875" style="48" customWidth="1"/>
    <col min="263" max="263" width="19.5703125" style="48" customWidth="1"/>
    <col min="264" max="264" width="13.7109375" style="48" customWidth="1"/>
    <col min="265" max="265" width="14.7109375" style="48" customWidth="1"/>
    <col min="266" max="267" width="14.140625" style="48" customWidth="1"/>
    <col min="268" max="268" width="15.140625" style="48" customWidth="1"/>
    <col min="269" max="269" width="21.5703125" style="48" customWidth="1"/>
    <col min="270" max="511" width="9.140625" style="48"/>
    <col min="512" max="512" width="6.5703125" style="48" customWidth="1"/>
    <col min="513" max="513" width="35.28515625" style="48" customWidth="1"/>
    <col min="514" max="514" width="14" style="48" customWidth="1"/>
    <col min="515" max="515" width="11.42578125" style="48" customWidth="1"/>
    <col min="516" max="516" width="21.7109375" style="48" customWidth="1"/>
    <col min="517" max="517" width="13.7109375" style="48" customWidth="1"/>
    <col min="518" max="518" width="14.85546875" style="48" customWidth="1"/>
    <col min="519" max="519" width="19.5703125" style="48" customWidth="1"/>
    <col min="520" max="520" width="13.7109375" style="48" customWidth="1"/>
    <col min="521" max="521" width="14.7109375" style="48" customWidth="1"/>
    <col min="522" max="523" width="14.140625" style="48" customWidth="1"/>
    <col min="524" max="524" width="15.140625" style="48" customWidth="1"/>
    <col min="525" max="525" width="21.5703125" style="48" customWidth="1"/>
    <col min="526" max="767" width="9.140625" style="48"/>
    <col min="768" max="768" width="6.5703125" style="48" customWidth="1"/>
    <col min="769" max="769" width="35.28515625" style="48" customWidth="1"/>
    <col min="770" max="770" width="14" style="48" customWidth="1"/>
    <col min="771" max="771" width="11.42578125" style="48" customWidth="1"/>
    <col min="772" max="772" width="21.7109375" style="48" customWidth="1"/>
    <col min="773" max="773" width="13.7109375" style="48" customWidth="1"/>
    <col min="774" max="774" width="14.85546875" style="48" customWidth="1"/>
    <col min="775" max="775" width="19.5703125" style="48" customWidth="1"/>
    <col min="776" max="776" width="13.7109375" style="48" customWidth="1"/>
    <col min="777" max="777" width="14.7109375" style="48" customWidth="1"/>
    <col min="778" max="779" width="14.140625" style="48" customWidth="1"/>
    <col min="780" max="780" width="15.140625" style="48" customWidth="1"/>
    <col min="781" max="781" width="21.5703125" style="48" customWidth="1"/>
    <col min="782" max="1023" width="9.140625" style="48"/>
    <col min="1024" max="1024" width="6.5703125" style="48" customWidth="1"/>
    <col min="1025" max="1025" width="35.28515625" style="48" customWidth="1"/>
    <col min="1026" max="1026" width="14" style="48" customWidth="1"/>
    <col min="1027" max="1027" width="11.42578125" style="48" customWidth="1"/>
    <col min="1028" max="1028" width="21.7109375" style="48" customWidth="1"/>
    <col min="1029" max="1029" width="13.7109375" style="48" customWidth="1"/>
    <col min="1030" max="1030" width="14.85546875" style="48" customWidth="1"/>
    <col min="1031" max="1031" width="19.5703125" style="48" customWidth="1"/>
    <col min="1032" max="1032" width="13.7109375" style="48" customWidth="1"/>
    <col min="1033" max="1033" width="14.7109375" style="48" customWidth="1"/>
    <col min="1034" max="1035" width="14.140625" style="48" customWidth="1"/>
    <col min="1036" max="1036" width="15.140625" style="48" customWidth="1"/>
    <col min="1037" max="1037" width="21.5703125" style="48" customWidth="1"/>
    <col min="1038" max="1279" width="9.140625" style="48"/>
    <col min="1280" max="1280" width="6.5703125" style="48" customWidth="1"/>
    <col min="1281" max="1281" width="35.28515625" style="48" customWidth="1"/>
    <col min="1282" max="1282" width="14" style="48" customWidth="1"/>
    <col min="1283" max="1283" width="11.42578125" style="48" customWidth="1"/>
    <col min="1284" max="1284" width="21.7109375" style="48" customWidth="1"/>
    <col min="1285" max="1285" width="13.7109375" style="48" customWidth="1"/>
    <col min="1286" max="1286" width="14.85546875" style="48" customWidth="1"/>
    <col min="1287" max="1287" width="19.5703125" style="48" customWidth="1"/>
    <col min="1288" max="1288" width="13.7109375" style="48" customWidth="1"/>
    <col min="1289" max="1289" width="14.7109375" style="48" customWidth="1"/>
    <col min="1290" max="1291" width="14.140625" style="48" customWidth="1"/>
    <col min="1292" max="1292" width="15.140625" style="48" customWidth="1"/>
    <col min="1293" max="1293" width="21.5703125" style="48" customWidth="1"/>
    <col min="1294" max="1535" width="9.140625" style="48"/>
    <col min="1536" max="1536" width="6.5703125" style="48" customWidth="1"/>
    <col min="1537" max="1537" width="35.28515625" style="48" customWidth="1"/>
    <col min="1538" max="1538" width="14" style="48" customWidth="1"/>
    <col min="1539" max="1539" width="11.42578125" style="48" customWidth="1"/>
    <col min="1540" max="1540" width="21.7109375" style="48" customWidth="1"/>
    <col min="1541" max="1541" width="13.7109375" style="48" customWidth="1"/>
    <col min="1542" max="1542" width="14.85546875" style="48" customWidth="1"/>
    <col min="1543" max="1543" width="19.5703125" style="48" customWidth="1"/>
    <col min="1544" max="1544" width="13.7109375" style="48" customWidth="1"/>
    <col min="1545" max="1545" width="14.7109375" style="48" customWidth="1"/>
    <col min="1546" max="1547" width="14.140625" style="48" customWidth="1"/>
    <col min="1548" max="1548" width="15.140625" style="48" customWidth="1"/>
    <col min="1549" max="1549" width="21.5703125" style="48" customWidth="1"/>
    <col min="1550" max="1791" width="9.140625" style="48"/>
    <col min="1792" max="1792" width="6.5703125" style="48" customWidth="1"/>
    <col min="1793" max="1793" width="35.28515625" style="48" customWidth="1"/>
    <col min="1794" max="1794" width="14" style="48" customWidth="1"/>
    <col min="1795" max="1795" width="11.42578125" style="48" customWidth="1"/>
    <col min="1796" max="1796" width="21.7109375" style="48" customWidth="1"/>
    <col min="1797" max="1797" width="13.7109375" style="48" customWidth="1"/>
    <col min="1798" max="1798" width="14.85546875" style="48" customWidth="1"/>
    <col min="1799" max="1799" width="19.5703125" style="48" customWidth="1"/>
    <col min="1800" max="1800" width="13.7109375" style="48" customWidth="1"/>
    <col min="1801" max="1801" width="14.7109375" style="48" customWidth="1"/>
    <col min="1802" max="1803" width="14.140625" style="48" customWidth="1"/>
    <col min="1804" max="1804" width="15.140625" style="48" customWidth="1"/>
    <col min="1805" max="1805" width="21.5703125" style="48" customWidth="1"/>
    <col min="1806" max="2047" width="9.140625" style="48"/>
    <col min="2048" max="2048" width="6.5703125" style="48" customWidth="1"/>
    <col min="2049" max="2049" width="35.28515625" style="48" customWidth="1"/>
    <col min="2050" max="2050" width="14" style="48" customWidth="1"/>
    <col min="2051" max="2051" width="11.42578125" style="48" customWidth="1"/>
    <col min="2052" max="2052" width="21.7109375" style="48" customWidth="1"/>
    <col min="2053" max="2053" width="13.7109375" style="48" customWidth="1"/>
    <col min="2054" max="2054" width="14.85546875" style="48" customWidth="1"/>
    <col min="2055" max="2055" width="19.5703125" style="48" customWidth="1"/>
    <col min="2056" max="2056" width="13.7109375" style="48" customWidth="1"/>
    <col min="2057" max="2057" width="14.7109375" style="48" customWidth="1"/>
    <col min="2058" max="2059" width="14.140625" style="48" customWidth="1"/>
    <col min="2060" max="2060" width="15.140625" style="48" customWidth="1"/>
    <col min="2061" max="2061" width="21.5703125" style="48" customWidth="1"/>
    <col min="2062" max="2303" width="9.140625" style="48"/>
    <col min="2304" max="2304" width="6.5703125" style="48" customWidth="1"/>
    <col min="2305" max="2305" width="35.28515625" style="48" customWidth="1"/>
    <col min="2306" max="2306" width="14" style="48" customWidth="1"/>
    <col min="2307" max="2307" width="11.42578125" style="48" customWidth="1"/>
    <col min="2308" max="2308" width="21.7109375" style="48" customWidth="1"/>
    <col min="2309" max="2309" width="13.7109375" style="48" customWidth="1"/>
    <col min="2310" max="2310" width="14.85546875" style="48" customWidth="1"/>
    <col min="2311" max="2311" width="19.5703125" style="48" customWidth="1"/>
    <col min="2312" max="2312" width="13.7109375" style="48" customWidth="1"/>
    <col min="2313" max="2313" width="14.7109375" style="48" customWidth="1"/>
    <col min="2314" max="2315" width="14.140625" style="48" customWidth="1"/>
    <col min="2316" max="2316" width="15.140625" style="48" customWidth="1"/>
    <col min="2317" max="2317" width="21.5703125" style="48" customWidth="1"/>
    <col min="2318" max="2559" width="9.140625" style="48"/>
    <col min="2560" max="2560" width="6.5703125" style="48" customWidth="1"/>
    <col min="2561" max="2561" width="35.28515625" style="48" customWidth="1"/>
    <col min="2562" max="2562" width="14" style="48" customWidth="1"/>
    <col min="2563" max="2563" width="11.42578125" style="48" customWidth="1"/>
    <col min="2564" max="2564" width="21.7109375" style="48" customWidth="1"/>
    <col min="2565" max="2565" width="13.7109375" style="48" customWidth="1"/>
    <col min="2566" max="2566" width="14.85546875" style="48" customWidth="1"/>
    <col min="2567" max="2567" width="19.5703125" style="48" customWidth="1"/>
    <col min="2568" max="2568" width="13.7109375" style="48" customWidth="1"/>
    <col min="2569" max="2569" width="14.7109375" style="48" customWidth="1"/>
    <col min="2570" max="2571" width="14.140625" style="48" customWidth="1"/>
    <col min="2572" max="2572" width="15.140625" style="48" customWidth="1"/>
    <col min="2573" max="2573" width="21.5703125" style="48" customWidth="1"/>
    <col min="2574" max="2815" width="9.140625" style="48"/>
    <col min="2816" max="2816" width="6.5703125" style="48" customWidth="1"/>
    <col min="2817" max="2817" width="35.28515625" style="48" customWidth="1"/>
    <col min="2818" max="2818" width="14" style="48" customWidth="1"/>
    <col min="2819" max="2819" width="11.42578125" style="48" customWidth="1"/>
    <col min="2820" max="2820" width="21.7109375" style="48" customWidth="1"/>
    <col min="2821" max="2821" width="13.7109375" style="48" customWidth="1"/>
    <col min="2822" max="2822" width="14.85546875" style="48" customWidth="1"/>
    <col min="2823" max="2823" width="19.5703125" style="48" customWidth="1"/>
    <col min="2824" max="2824" width="13.7109375" style="48" customWidth="1"/>
    <col min="2825" max="2825" width="14.7109375" style="48" customWidth="1"/>
    <col min="2826" max="2827" width="14.140625" style="48" customWidth="1"/>
    <col min="2828" max="2828" width="15.140625" style="48" customWidth="1"/>
    <col min="2829" max="2829" width="21.5703125" style="48" customWidth="1"/>
    <col min="2830" max="3071" width="9.140625" style="48"/>
    <col min="3072" max="3072" width="6.5703125" style="48" customWidth="1"/>
    <col min="3073" max="3073" width="35.28515625" style="48" customWidth="1"/>
    <col min="3074" max="3074" width="14" style="48" customWidth="1"/>
    <col min="3075" max="3075" width="11.42578125" style="48" customWidth="1"/>
    <col min="3076" max="3076" width="21.7109375" style="48" customWidth="1"/>
    <col min="3077" max="3077" width="13.7109375" style="48" customWidth="1"/>
    <col min="3078" max="3078" width="14.85546875" style="48" customWidth="1"/>
    <col min="3079" max="3079" width="19.5703125" style="48" customWidth="1"/>
    <col min="3080" max="3080" width="13.7109375" style="48" customWidth="1"/>
    <col min="3081" max="3081" width="14.7109375" style="48" customWidth="1"/>
    <col min="3082" max="3083" width="14.140625" style="48" customWidth="1"/>
    <col min="3084" max="3084" width="15.140625" style="48" customWidth="1"/>
    <col min="3085" max="3085" width="21.5703125" style="48" customWidth="1"/>
    <col min="3086" max="3327" width="9.140625" style="48"/>
    <col min="3328" max="3328" width="6.5703125" style="48" customWidth="1"/>
    <col min="3329" max="3329" width="35.28515625" style="48" customWidth="1"/>
    <col min="3330" max="3330" width="14" style="48" customWidth="1"/>
    <col min="3331" max="3331" width="11.42578125" style="48" customWidth="1"/>
    <col min="3332" max="3332" width="21.7109375" style="48" customWidth="1"/>
    <col min="3333" max="3333" width="13.7109375" style="48" customWidth="1"/>
    <col min="3334" max="3334" width="14.85546875" style="48" customWidth="1"/>
    <col min="3335" max="3335" width="19.5703125" style="48" customWidth="1"/>
    <col min="3336" max="3336" width="13.7109375" style="48" customWidth="1"/>
    <col min="3337" max="3337" width="14.7109375" style="48" customWidth="1"/>
    <col min="3338" max="3339" width="14.140625" style="48" customWidth="1"/>
    <col min="3340" max="3340" width="15.140625" style="48" customWidth="1"/>
    <col min="3341" max="3341" width="21.5703125" style="48" customWidth="1"/>
    <col min="3342" max="3583" width="9.140625" style="48"/>
    <col min="3584" max="3584" width="6.5703125" style="48" customWidth="1"/>
    <col min="3585" max="3585" width="35.28515625" style="48" customWidth="1"/>
    <col min="3586" max="3586" width="14" style="48" customWidth="1"/>
    <col min="3587" max="3587" width="11.42578125" style="48" customWidth="1"/>
    <col min="3588" max="3588" width="21.7109375" style="48" customWidth="1"/>
    <col min="3589" max="3589" width="13.7109375" style="48" customWidth="1"/>
    <col min="3590" max="3590" width="14.85546875" style="48" customWidth="1"/>
    <col min="3591" max="3591" width="19.5703125" style="48" customWidth="1"/>
    <col min="3592" max="3592" width="13.7109375" style="48" customWidth="1"/>
    <col min="3593" max="3593" width="14.7109375" style="48" customWidth="1"/>
    <col min="3594" max="3595" width="14.140625" style="48" customWidth="1"/>
    <col min="3596" max="3596" width="15.140625" style="48" customWidth="1"/>
    <col min="3597" max="3597" width="21.5703125" style="48" customWidth="1"/>
    <col min="3598" max="3839" width="9.140625" style="48"/>
    <col min="3840" max="3840" width="6.5703125" style="48" customWidth="1"/>
    <col min="3841" max="3841" width="35.28515625" style="48" customWidth="1"/>
    <col min="3842" max="3842" width="14" style="48" customWidth="1"/>
    <col min="3843" max="3843" width="11.42578125" style="48" customWidth="1"/>
    <col min="3844" max="3844" width="21.7109375" style="48" customWidth="1"/>
    <col min="3845" max="3845" width="13.7109375" style="48" customWidth="1"/>
    <col min="3846" max="3846" width="14.85546875" style="48" customWidth="1"/>
    <col min="3847" max="3847" width="19.5703125" style="48" customWidth="1"/>
    <col min="3848" max="3848" width="13.7109375" style="48" customWidth="1"/>
    <col min="3849" max="3849" width="14.7109375" style="48" customWidth="1"/>
    <col min="3850" max="3851" width="14.140625" style="48" customWidth="1"/>
    <col min="3852" max="3852" width="15.140625" style="48" customWidth="1"/>
    <col min="3853" max="3853" width="21.5703125" style="48" customWidth="1"/>
    <col min="3854" max="4095" width="9.140625" style="48"/>
    <col min="4096" max="4096" width="6.5703125" style="48" customWidth="1"/>
    <col min="4097" max="4097" width="35.28515625" style="48" customWidth="1"/>
    <col min="4098" max="4098" width="14" style="48" customWidth="1"/>
    <col min="4099" max="4099" width="11.42578125" style="48" customWidth="1"/>
    <col min="4100" max="4100" width="21.7109375" style="48" customWidth="1"/>
    <col min="4101" max="4101" width="13.7109375" style="48" customWidth="1"/>
    <col min="4102" max="4102" width="14.85546875" style="48" customWidth="1"/>
    <col min="4103" max="4103" width="19.5703125" style="48" customWidth="1"/>
    <col min="4104" max="4104" width="13.7109375" style="48" customWidth="1"/>
    <col min="4105" max="4105" width="14.7109375" style="48" customWidth="1"/>
    <col min="4106" max="4107" width="14.140625" style="48" customWidth="1"/>
    <col min="4108" max="4108" width="15.140625" style="48" customWidth="1"/>
    <col min="4109" max="4109" width="21.5703125" style="48" customWidth="1"/>
    <col min="4110" max="4351" width="9.140625" style="48"/>
    <col min="4352" max="4352" width="6.5703125" style="48" customWidth="1"/>
    <col min="4353" max="4353" width="35.28515625" style="48" customWidth="1"/>
    <col min="4354" max="4354" width="14" style="48" customWidth="1"/>
    <col min="4355" max="4355" width="11.42578125" style="48" customWidth="1"/>
    <col min="4356" max="4356" width="21.7109375" style="48" customWidth="1"/>
    <col min="4357" max="4357" width="13.7109375" style="48" customWidth="1"/>
    <col min="4358" max="4358" width="14.85546875" style="48" customWidth="1"/>
    <col min="4359" max="4359" width="19.5703125" style="48" customWidth="1"/>
    <col min="4360" max="4360" width="13.7109375" style="48" customWidth="1"/>
    <col min="4361" max="4361" width="14.7109375" style="48" customWidth="1"/>
    <col min="4362" max="4363" width="14.140625" style="48" customWidth="1"/>
    <col min="4364" max="4364" width="15.140625" style="48" customWidth="1"/>
    <col min="4365" max="4365" width="21.5703125" style="48" customWidth="1"/>
    <col min="4366" max="4607" width="9.140625" style="48"/>
    <col min="4608" max="4608" width="6.5703125" style="48" customWidth="1"/>
    <col min="4609" max="4609" width="35.28515625" style="48" customWidth="1"/>
    <col min="4610" max="4610" width="14" style="48" customWidth="1"/>
    <col min="4611" max="4611" width="11.42578125" style="48" customWidth="1"/>
    <col min="4612" max="4612" width="21.7109375" style="48" customWidth="1"/>
    <col min="4613" max="4613" width="13.7109375" style="48" customWidth="1"/>
    <col min="4614" max="4614" width="14.85546875" style="48" customWidth="1"/>
    <col min="4615" max="4615" width="19.5703125" style="48" customWidth="1"/>
    <col min="4616" max="4616" width="13.7109375" style="48" customWidth="1"/>
    <col min="4617" max="4617" width="14.7109375" style="48" customWidth="1"/>
    <col min="4618" max="4619" width="14.140625" style="48" customWidth="1"/>
    <col min="4620" max="4620" width="15.140625" style="48" customWidth="1"/>
    <col min="4621" max="4621" width="21.5703125" style="48" customWidth="1"/>
    <col min="4622" max="4863" width="9.140625" style="48"/>
    <col min="4864" max="4864" width="6.5703125" style="48" customWidth="1"/>
    <col min="4865" max="4865" width="35.28515625" style="48" customWidth="1"/>
    <col min="4866" max="4866" width="14" style="48" customWidth="1"/>
    <col min="4867" max="4867" width="11.42578125" style="48" customWidth="1"/>
    <col min="4868" max="4868" width="21.7109375" style="48" customWidth="1"/>
    <col min="4869" max="4869" width="13.7109375" style="48" customWidth="1"/>
    <col min="4870" max="4870" width="14.85546875" style="48" customWidth="1"/>
    <col min="4871" max="4871" width="19.5703125" style="48" customWidth="1"/>
    <col min="4872" max="4872" width="13.7109375" style="48" customWidth="1"/>
    <col min="4873" max="4873" width="14.7109375" style="48" customWidth="1"/>
    <col min="4874" max="4875" width="14.140625" style="48" customWidth="1"/>
    <col min="4876" max="4876" width="15.140625" style="48" customWidth="1"/>
    <col min="4877" max="4877" width="21.5703125" style="48" customWidth="1"/>
    <col min="4878" max="5119" width="9.140625" style="48"/>
    <col min="5120" max="5120" width="6.5703125" style="48" customWidth="1"/>
    <col min="5121" max="5121" width="35.28515625" style="48" customWidth="1"/>
    <col min="5122" max="5122" width="14" style="48" customWidth="1"/>
    <col min="5123" max="5123" width="11.42578125" style="48" customWidth="1"/>
    <col min="5124" max="5124" width="21.7109375" style="48" customWidth="1"/>
    <col min="5125" max="5125" width="13.7109375" style="48" customWidth="1"/>
    <col min="5126" max="5126" width="14.85546875" style="48" customWidth="1"/>
    <col min="5127" max="5127" width="19.5703125" style="48" customWidth="1"/>
    <col min="5128" max="5128" width="13.7109375" style="48" customWidth="1"/>
    <col min="5129" max="5129" width="14.7109375" style="48" customWidth="1"/>
    <col min="5130" max="5131" width="14.140625" style="48" customWidth="1"/>
    <col min="5132" max="5132" width="15.140625" style="48" customWidth="1"/>
    <col min="5133" max="5133" width="21.5703125" style="48" customWidth="1"/>
    <col min="5134" max="5375" width="9.140625" style="48"/>
    <col min="5376" max="5376" width="6.5703125" style="48" customWidth="1"/>
    <col min="5377" max="5377" width="35.28515625" style="48" customWidth="1"/>
    <col min="5378" max="5378" width="14" style="48" customWidth="1"/>
    <col min="5379" max="5379" width="11.42578125" style="48" customWidth="1"/>
    <col min="5380" max="5380" width="21.7109375" style="48" customWidth="1"/>
    <col min="5381" max="5381" width="13.7109375" style="48" customWidth="1"/>
    <col min="5382" max="5382" width="14.85546875" style="48" customWidth="1"/>
    <col min="5383" max="5383" width="19.5703125" style="48" customWidth="1"/>
    <col min="5384" max="5384" width="13.7109375" style="48" customWidth="1"/>
    <col min="5385" max="5385" width="14.7109375" style="48" customWidth="1"/>
    <col min="5386" max="5387" width="14.140625" style="48" customWidth="1"/>
    <col min="5388" max="5388" width="15.140625" style="48" customWidth="1"/>
    <col min="5389" max="5389" width="21.5703125" style="48" customWidth="1"/>
    <col min="5390" max="5631" width="9.140625" style="48"/>
    <col min="5632" max="5632" width="6.5703125" style="48" customWidth="1"/>
    <col min="5633" max="5633" width="35.28515625" style="48" customWidth="1"/>
    <col min="5634" max="5634" width="14" style="48" customWidth="1"/>
    <col min="5635" max="5635" width="11.42578125" style="48" customWidth="1"/>
    <col min="5636" max="5636" width="21.7109375" style="48" customWidth="1"/>
    <col min="5637" max="5637" width="13.7109375" style="48" customWidth="1"/>
    <col min="5638" max="5638" width="14.85546875" style="48" customWidth="1"/>
    <col min="5639" max="5639" width="19.5703125" style="48" customWidth="1"/>
    <col min="5640" max="5640" width="13.7109375" style="48" customWidth="1"/>
    <col min="5641" max="5641" width="14.7109375" style="48" customWidth="1"/>
    <col min="5642" max="5643" width="14.140625" style="48" customWidth="1"/>
    <col min="5644" max="5644" width="15.140625" style="48" customWidth="1"/>
    <col min="5645" max="5645" width="21.5703125" style="48" customWidth="1"/>
    <col min="5646" max="5887" width="9.140625" style="48"/>
    <col min="5888" max="5888" width="6.5703125" style="48" customWidth="1"/>
    <col min="5889" max="5889" width="35.28515625" style="48" customWidth="1"/>
    <col min="5890" max="5890" width="14" style="48" customWidth="1"/>
    <col min="5891" max="5891" width="11.42578125" style="48" customWidth="1"/>
    <col min="5892" max="5892" width="21.7109375" style="48" customWidth="1"/>
    <col min="5893" max="5893" width="13.7109375" style="48" customWidth="1"/>
    <col min="5894" max="5894" width="14.85546875" style="48" customWidth="1"/>
    <col min="5895" max="5895" width="19.5703125" style="48" customWidth="1"/>
    <col min="5896" max="5896" width="13.7109375" style="48" customWidth="1"/>
    <col min="5897" max="5897" width="14.7109375" style="48" customWidth="1"/>
    <col min="5898" max="5899" width="14.140625" style="48" customWidth="1"/>
    <col min="5900" max="5900" width="15.140625" style="48" customWidth="1"/>
    <col min="5901" max="5901" width="21.5703125" style="48" customWidth="1"/>
    <col min="5902" max="6143" width="9.140625" style="48"/>
    <col min="6144" max="6144" width="6.5703125" style="48" customWidth="1"/>
    <col min="6145" max="6145" width="35.28515625" style="48" customWidth="1"/>
    <col min="6146" max="6146" width="14" style="48" customWidth="1"/>
    <col min="6147" max="6147" width="11.42578125" style="48" customWidth="1"/>
    <col min="6148" max="6148" width="21.7109375" style="48" customWidth="1"/>
    <col min="6149" max="6149" width="13.7109375" style="48" customWidth="1"/>
    <col min="6150" max="6150" width="14.85546875" style="48" customWidth="1"/>
    <col min="6151" max="6151" width="19.5703125" style="48" customWidth="1"/>
    <col min="6152" max="6152" width="13.7109375" style="48" customWidth="1"/>
    <col min="6153" max="6153" width="14.7109375" style="48" customWidth="1"/>
    <col min="6154" max="6155" width="14.140625" style="48" customWidth="1"/>
    <col min="6156" max="6156" width="15.140625" style="48" customWidth="1"/>
    <col min="6157" max="6157" width="21.5703125" style="48" customWidth="1"/>
    <col min="6158" max="6399" width="9.140625" style="48"/>
    <col min="6400" max="6400" width="6.5703125" style="48" customWidth="1"/>
    <col min="6401" max="6401" width="35.28515625" style="48" customWidth="1"/>
    <col min="6402" max="6402" width="14" style="48" customWidth="1"/>
    <col min="6403" max="6403" width="11.42578125" style="48" customWidth="1"/>
    <col min="6404" max="6404" width="21.7109375" style="48" customWidth="1"/>
    <col min="6405" max="6405" width="13.7109375" style="48" customWidth="1"/>
    <col min="6406" max="6406" width="14.85546875" style="48" customWidth="1"/>
    <col min="6407" max="6407" width="19.5703125" style="48" customWidth="1"/>
    <col min="6408" max="6408" width="13.7109375" style="48" customWidth="1"/>
    <col min="6409" max="6409" width="14.7109375" style="48" customWidth="1"/>
    <col min="6410" max="6411" width="14.140625" style="48" customWidth="1"/>
    <col min="6412" max="6412" width="15.140625" style="48" customWidth="1"/>
    <col min="6413" max="6413" width="21.5703125" style="48" customWidth="1"/>
    <col min="6414" max="6655" width="9.140625" style="48"/>
    <col min="6656" max="6656" width="6.5703125" style="48" customWidth="1"/>
    <col min="6657" max="6657" width="35.28515625" style="48" customWidth="1"/>
    <col min="6658" max="6658" width="14" style="48" customWidth="1"/>
    <col min="6659" max="6659" width="11.42578125" style="48" customWidth="1"/>
    <col min="6660" max="6660" width="21.7109375" style="48" customWidth="1"/>
    <col min="6661" max="6661" width="13.7109375" style="48" customWidth="1"/>
    <col min="6662" max="6662" width="14.85546875" style="48" customWidth="1"/>
    <col min="6663" max="6663" width="19.5703125" style="48" customWidth="1"/>
    <col min="6664" max="6664" width="13.7109375" style="48" customWidth="1"/>
    <col min="6665" max="6665" width="14.7109375" style="48" customWidth="1"/>
    <col min="6666" max="6667" width="14.140625" style="48" customWidth="1"/>
    <col min="6668" max="6668" width="15.140625" style="48" customWidth="1"/>
    <col min="6669" max="6669" width="21.5703125" style="48" customWidth="1"/>
    <col min="6670" max="6911" width="9.140625" style="48"/>
    <col min="6912" max="6912" width="6.5703125" style="48" customWidth="1"/>
    <col min="6913" max="6913" width="35.28515625" style="48" customWidth="1"/>
    <col min="6914" max="6914" width="14" style="48" customWidth="1"/>
    <col min="6915" max="6915" width="11.42578125" style="48" customWidth="1"/>
    <col min="6916" max="6916" width="21.7109375" style="48" customWidth="1"/>
    <col min="6917" max="6917" width="13.7109375" style="48" customWidth="1"/>
    <col min="6918" max="6918" width="14.85546875" style="48" customWidth="1"/>
    <col min="6919" max="6919" width="19.5703125" style="48" customWidth="1"/>
    <col min="6920" max="6920" width="13.7109375" style="48" customWidth="1"/>
    <col min="6921" max="6921" width="14.7109375" style="48" customWidth="1"/>
    <col min="6922" max="6923" width="14.140625" style="48" customWidth="1"/>
    <col min="6924" max="6924" width="15.140625" style="48" customWidth="1"/>
    <col min="6925" max="6925" width="21.5703125" style="48" customWidth="1"/>
    <col min="6926" max="7167" width="9.140625" style="48"/>
    <col min="7168" max="7168" width="6.5703125" style="48" customWidth="1"/>
    <col min="7169" max="7169" width="35.28515625" style="48" customWidth="1"/>
    <col min="7170" max="7170" width="14" style="48" customWidth="1"/>
    <col min="7171" max="7171" width="11.42578125" style="48" customWidth="1"/>
    <col min="7172" max="7172" width="21.7109375" style="48" customWidth="1"/>
    <col min="7173" max="7173" width="13.7109375" style="48" customWidth="1"/>
    <col min="7174" max="7174" width="14.85546875" style="48" customWidth="1"/>
    <col min="7175" max="7175" width="19.5703125" style="48" customWidth="1"/>
    <col min="7176" max="7176" width="13.7109375" style="48" customWidth="1"/>
    <col min="7177" max="7177" width="14.7109375" style="48" customWidth="1"/>
    <col min="7178" max="7179" width="14.140625" style="48" customWidth="1"/>
    <col min="7180" max="7180" width="15.140625" style="48" customWidth="1"/>
    <col min="7181" max="7181" width="21.5703125" style="48" customWidth="1"/>
    <col min="7182" max="7423" width="9.140625" style="48"/>
    <col min="7424" max="7424" width="6.5703125" style="48" customWidth="1"/>
    <col min="7425" max="7425" width="35.28515625" style="48" customWidth="1"/>
    <col min="7426" max="7426" width="14" style="48" customWidth="1"/>
    <col min="7427" max="7427" width="11.42578125" style="48" customWidth="1"/>
    <col min="7428" max="7428" width="21.7109375" style="48" customWidth="1"/>
    <col min="7429" max="7429" width="13.7109375" style="48" customWidth="1"/>
    <col min="7430" max="7430" width="14.85546875" style="48" customWidth="1"/>
    <col min="7431" max="7431" width="19.5703125" style="48" customWidth="1"/>
    <col min="7432" max="7432" width="13.7109375" style="48" customWidth="1"/>
    <col min="7433" max="7433" width="14.7109375" style="48" customWidth="1"/>
    <col min="7434" max="7435" width="14.140625" style="48" customWidth="1"/>
    <col min="7436" max="7436" width="15.140625" style="48" customWidth="1"/>
    <col min="7437" max="7437" width="21.5703125" style="48" customWidth="1"/>
    <col min="7438" max="7679" width="9.140625" style="48"/>
    <col min="7680" max="7680" width="6.5703125" style="48" customWidth="1"/>
    <col min="7681" max="7681" width="35.28515625" style="48" customWidth="1"/>
    <col min="7682" max="7682" width="14" style="48" customWidth="1"/>
    <col min="7683" max="7683" width="11.42578125" style="48" customWidth="1"/>
    <col min="7684" max="7684" width="21.7109375" style="48" customWidth="1"/>
    <col min="7685" max="7685" width="13.7109375" style="48" customWidth="1"/>
    <col min="7686" max="7686" width="14.85546875" style="48" customWidth="1"/>
    <col min="7687" max="7687" width="19.5703125" style="48" customWidth="1"/>
    <col min="7688" max="7688" width="13.7109375" style="48" customWidth="1"/>
    <col min="7689" max="7689" width="14.7109375" style="48" customWidth="1"/>
    <col min="7690" max="7691" width="14.140625" style="48" customWidth="1"/>
    <col min="7692" max="7692" width="15.140625" style="48" customWidth="1"/>
    <col min="7693" max="7693" width="21.5703125" style="48" customWidth="1"/>
    <col min="7694" max="7935" width="9.140625" style="48"/>
    <col min="7936" max="7936" width="6.5703125" style="48" customWidth="1"/>
    <col min="7937" max="7937" width="35.28515625" style="48" customWidth="1"/>
    <col min="7938" max="7938" width="14" style="48" customWidth="1"/>
    <col min="7939" max="7939" width="11.42578125" style="48" customWidth="1"/>
    <col min="7940" max="7940" width="21.7109375" style="48" customWidth="1"/>
    <col min="7941" max="7941" width="13.7109375" style="48" customWidth="1"/>
    <col min="7942" max="7942" width="14.85546875" style="48" customWidth="1"/>
    <col min="7943" max="7943" width="19.5703125" style="48" customWidth="1"/>
    <col min="7944" max="7944" width="13.7109375" style="48" customWidth="1"/>
    <col min="7945" max="7945" width="14.7109375" style="48" customWidth="1"/>
    <col min="7946" max="7947" width="14.140625" style="48" customWidth="1"/>
    <col min="7948" max="7948" width="15.140625" style="48" customWidth="1"/>
    <col min="7949" max="7949" width="21.5703125" style="48" customWidth="1"/>
    <col min="7950" max="8191" width="9.140625" style="48"/>
    <col min="8192" max="8192" width="6.5703125" style="48" customWidth="1"/>
    <col min="8193" max="8193" width="35.28515625" style="48" customWidth="1"/>
    <col min="8194" max="8194" width="14" style="48" customWidth="1"/>
    <col min="8195" max="8195" width="11.42578125" style="48" customWidth="1"/>
    <col min="8196" max="8196" width="21.7109375" style="48" customWidth="1"/>
    <col min="8197" max="8197" width="13.7109375" style="48" customWidth="1"/>
    <col min="8198" max="8198" width="14.85546875" style="48" customWidth="1"/>
    <col min="8199" max="8199" width="19.5703125" style="48" customWidth="1"/>
    <col min="8200" max="8200" width="13.7109375" style="48" customWidth="1"/>
    <col min="8201" max="8201" width="14.7109375" style="48" customWidth="1"/>
    <col min="8202" max="8203" width="14.140625" style="48" customWidth="1"/>
    <col min="8204" max="8204" width="15.140625" style="48" customWidth="1"/>
    <col min="8205" max="8205" width="21.5703125" style="48" customWidth="1"/>
    <col min="8206" max="8447" width="9.140625" style="48"/>
    <col min="8448" max="8448" width="6.5703125" style="48" customWidth="1"/>
    <col min="8449" max="8449" width="35.28515625" style="48" customWidth="1"/>
    <col min="8450" max="8450" width="14" style="48" customWidth="1"/>
    <col min="8451" max="8451" width="11.42578125" style="48" customWidth="1"/>
    <col min="8452" max="8452" width="21.7109375" style="48" customWidth="1"/>
    <col min="8453" max="8453" width="13.7109375" style="48" customWidth="1"/>
    <col min="8454" max="8454" width="14.85546875" style="48" customWidth="1"/>
    <col min="8455" max="8455" width="19.5703125" style="48" customWidth="1"/>
    <col min="8456" max="8456" width="13.7109375" style="48" customWidth="1"/>
    <col min="8457" max="8457" width="14.7109375" style="48" customWidth="1"/>
    <col min="8458" max="8459" width="14.140625" style="48" customWidth="1"/>
    <col min="8460" max="8460" width="15.140625" style="48" customWidth="1"/>
    <col min="8461" max="8461" width="21.5703125" style="48" customWidth="1"/>
    <col min="8462" max="8703" width="9.140625" style="48"/>
    <col min="8704" max="8704" width="6.5703125" style="48" customWidth="1"/>
    <col min="8705" max="8705" width="35.28515625" style="48" customWidth="1"/>
    <col min="8706" max="8706" width="14" style="48" customWidth="1"/>
    <col min="8707" max="8707" width="11.42578125" style="48" customWidth="1"/>
    <col min="8708" max="8708" width="21.7109375" style="48" customWidth="1"/>
    <col min="8709" max="8709" width="13.7109375" style="48" customWidth="1"/>
    <col min="8710" max="8710" width="14.85546875" style="48" customWidth="1"/>
    <col min="8711" max="8711" width="19.5703125" style="48" customWidth="1"/>
    <col min="8712" max="8712" width="13.7109375" style="48" customWidth="1"/>
    <col min="8713" max="8713" width="14.7109375" style="48" customWidth="1"/>
    <col min="8714" max="8715" width="14.140625" style="48" customWidth="1"/>
    <col min="8716" max="8716" width="15.140625" style="48" customWidth="1"/>
    <col min="8717" max="8717" width="21.5703125" style="48" customWidth="1"/>
    <col min="8718" max="8959" width="9.140625" style="48"/>
    <col min="8960" max="8960" width="6.5703125" style="48" customWidth="1"/>
    <col min="8961" max="8961" width="35.28515625" style="48" customWidth="1"/>
    <col min="8962" max="8962" width="14" style="48" customWidth="1"/>
    <col min="8963" max="8963" width="11.42578125" style="48" customWidth="1"/>
    <col min="8964" max="8964" width="21.7109375" style="48" customWidth="1"/>
    <col min="8965" max="8965" width="13.7109375" style="48" customWidth="1"/>
    <col min="8966" max="8966" width="14.85546875" style="48" customWidth="1"/>
    <col min="8967" max="8967" width="19.5703125" style="48" customWidth="1"/>
    <col min="8968" max="8968" width="13.7109375" style="48" customWidth="1"/>
    <col min="8969" max="8969" width="14.7109375" style="48" customWidth="1"/>
    <col min="8970" max="8971" width="14.140625" style="48" customWidth="1"/>
    <col min="8972" max="8972" width="15.140625" style="48" customWidth="1"/>
    <col min="8973" max="8973" width="21.5703125" style="48" customWidth="1"/>
    <col min="8974" max="9215" width="9.140625" style="48"/>
    <col min="9216" max="9216" width="6.5703125" style="48" customWidth="1"/>
    <col min="9217" max="9217" width="35.28515625" style="48" customWidth="1"/>
    <col min="9218" max="9218" width="14" style="48" customWidth="1"/>
    <col min="9219" max="9219" width="11.42578125" style="48" customWidth="1"/>
    <col min="9220" max="9220" width="21.7109375" style="48" customWidth="1"/>
    <col min="9221" max="9221" width="13.7109375" style="48" customWidth="1"/>
    <col min="9222" max="9222" width="14.85546875" style="48" customWidth="1"/>
    <col min="9223" max="9223" width="19.5703125" style="48" customWidth="1"/>
    <col min="9224" max="9224" width="13.7109375" style="48" customWidth="1"/>
    <col min="9225" max="9225" width="14.7109375" style="48" customWidth="1"/>
    <col min="9226" max="9227" width="14.140625" style="48" customWidth="1"/>
    <col min="9228" max="9228" width="15.140625" style="48" customWidth="1"/>
    <col min="9229" max="9229" width="21.5703125" style="48" customWidth="1"/>
    <col min="9230" max="9471" width="9.140625" style="48"/>
    <col min="9472" max="9472" width="6.5703125" style="48" customWidth="1"/>
    <col min="9473" max="9473" width="35.28515625" style="48" customWidth="1"/>
    <col min="9474" max="9474" width="14" style="48" customWidth="1"/>
    <col min="9475" max="9475" width="11.42578125" style="48" customWidth="1"/>
    <col min="9476" max="9476" width="21.7109375" style="48" customWidth="1"/>
    <col min="9477" max="9477" width="13.7109375" style="48" customWidth="1"/>
    <col min="9478" max="9478" width="14.85546875" style="48" customWidth="1"/>
    <col min="9479" max="9479" width="19.5703125" style="48" customWidth="1"/>
    <col min="9480" max="9480" width="13.7109375" style="48" customWidth="1"/>
    <col min="9481" max="9481" width="14.7109375" style="48" customWidth="1"/>
    <col min="9482" max="9483" width="14.140625" style="48" customWidth="1"/>
    <col min="9484" max="9484" width="15.140625" style="48" customWidth="1"/>
    <col min="9485" max="9485" width="21.5703125" style="48" customWidth="1"/>
    <col min="9486" max="9727" width="9.140625" style="48"/>
    <col min="9728" max="9728" width="6.5703125" style="48" customWidth="1"/>
    <col min="9729" max="9729" width="35.28515625" style="48" customWidth="1"/>
    <col min="9730" max="9730" width="14" style="48" customWidth="1"/>
    <col min="9731" max="9731" width="11.42578125" style="48" customWidth="1"/>
    <col min="9732" max="9732" width="21.7109375" style="48" customWidth="1"/>
    <col min="9733" max="9733" width="13.7109375" style="48" customWidth="1"/>
    <col min="9734" max="9734" width="14.85546875" style="48" customWidth="1"/>
    <col min="9735" max="9735" width="19.5703125" style="48" customWidth="1"/>
    <col min="9736" max="9736" width="13.7109375" style="48" customWidth="1"/>
    <col min="9737" max="9737" width="14.7109375" style="48" customWidth="1"/>
    <col min="9738" max="9739" width="14.140625" style="48" customWidth="1"/>
    <col min="9740" max="9740" width="15.140625" style="48" customWidth="1"/>
    <col min="9741" max="9741" width="21.5703125" style="48" customWidth="1"/>
    <col min="9742" max="9983" width="9.140625" style="48"/>
    <col min="9984" max="9984" width="6.5703125" style="48" customWidth="1"/>
    <col min="9985" max="9985" width="35.28515625" style="48" customWidth="1"/>
    <col min="9986" max="9986" width="14" style="48" customWidth="1"/>
    <col min="9987" max="9987" width="11.42578125" style="48" customWidth="1"/>
    <col min="9988" max="9988" width="21.7109375" style="48" customWidth="1"/>
    <col min="9989" max="9989" width="13.7109375" style="48" customWidth="1"/>
    <col min="9990" max="9990" width="14.85546875" style="48" customWidth="1"/>
    <col min="9991" max="9991" width="19.5703125" style="48" customWidth="1"/>
    <col min="9992" max="9992" width="13.7109375" style="48" customWidth="1"/>
    <col min="9993" max="9993" width="14.7109375" style="48" customWidth="1"/>
    <col min="9994" max="9995" width="14.140625" style="48" customWidth="1"/>
    <col min="9996" max="9996" width="15.140625" style="48" customWidth="1"/>
    <col min="9997" max="9997" width="21.5703125" style="48" customWidth="1"/>
    <col min="9998" max="10239" width="9.140625" style="48"/>
    <col min="10240" max="10240" width="6.5703125" style="48" customWidth="1"/>
    <col min="10241" max="10241" width="35.28515625" style="48" customWidth="1"/>
    <col min="10242" max="10242" width="14" style="48" customWidth="1"/>
    <col min="10243" max="10243" width="11.42578125" style="48" customWidth="1"/>
    <col min="10244" max="10244" width="21.7109375" style="48" customWidth="1"/>
    <col min="10245" max="10245" width="13.7109375" style="48" customWidth="1"/>
    <col min="10246" max="10246" width="14.85546875" style="48" customWidth="1"/>
    <col min="10247" max="10247" width="19.5703125" style="48" customWidth="1"/>
    <col min="10248" max="10248" width="13.7109375" style="48" customWidth="1"/>
    <col min="10249" max="10249" width="14.7109375" style="48" customWidth="1"/>
    <col min="10250" max="10251" width="14.140625" style="48" customWidth="1"/>
    <col min="10252" max="10252" width="15.140625" style="48" customWidth="1"/>
    <col min="10253" max="10253" width="21.5703125" style="48" customWidth="1"/>
    <col min="10254" max="10495" width="9.140625" style="48"/>
    <col min="10496" max="10496" width="6.5703125" style="48" customWidth="1"/>
    <col min="10497" max="10497" width="35.28515625" style="48" customWidth="1"/>
    <col min="10498" max="10498" width="14" style="48" customWidth="1"/>
    <col min="10499" max="10499" width="11.42578125" style="48" customWidth="1"/>
    <col min="10500" max="10500" width="21.7109375" style="48" customWidth="1"/>
    <col min="10501" max="10501" width="13.7109375" style="48" customWidth="1"/>
    <col min="10502" max="10502" width="14.85546875" style="48" customWidth="1"/>
    <col min="10503" max="10503" width="19.5703125" style="48" customWidth="1"/>
    <col min="10504" max="10504" width="13.7109375" style="48" customWidth="1"/>
    <col min="10505" max="10505" width="14.7109375" style="48" customWidth="1"/>
    <col min="10506" max="10507" width="14.140625" style="48" customWidth="1"/>
    <col min="10508" max="10508" width="15.140625" style="48" customWidth="1"/>
    <col min="10509" max="10509" width="21.5703125" style="48" customWidth="1"/>
    <col min="10510" max="10751" width="9.140625" style="48"/>
    <col min="10752" max="10752" width="6.5703125" style="48" customWidth="1"/>
    <col min="10753" max="10753" width="35.28515625" style="48" customWidth="1"/>
    <col min="10754" max="10754" width="14" style="48" customWidth="1"/>
    <col min="10755" max="10755" width="11.42578125" style="48" customWidth="1"/>
    <col min="10756" max="10756" width="21.7109375" style="48" customWidth="1"/>
    <col min="10757" max="10757" width="13.7109375" style="48" customWidth="1"/>
    <col min="10758" max="10758" width="14.85546875" style="48" customWidth="1"/>
    <col min="10759" max="10759" width="19.5703125" style="48" customWidth="1"/>
    <col min="10760" max="10760" width="13.7109375" style="48" customWidth="1"/>
    <col min="10761" max="10761" width="14.7109375" style="48" customWidth="1"/>
    <col min="10762" max="10763" width="14.140625" style="48" customWidth="1"/>
    <col min="10764" max="10764" width="15.140625" style="48" customWidth="1"/>
    <col min="10765" max="10765" width="21.5703125" style="48" customWidth="1"/>
    <col min="10766" max="11007" width="9.140625" style="48"/>
    <col min="11008" max="11008" width="6.5703125" style="48" customWidth="1"/>
    <col min="11009" max="11009" width="35.28515625" style="48" customWidth="1"/>
    <col min="11010" max="11010" width="14" style="48" customWidth="1"/>
    <col min="11011" max="11011" width="11.42578125" style="48" customWidth="1"/>
    <col min="11012" max="11012" width="21.7109375" style="48" customWidth="1"/>
    <col min="11013" max="11013" width="13.7109375" style="48" customWidth="1"/>
    <col min="11014" max="11014" width="14.85546875" style="48" customWidth="1"/>
    <col min="11015" max="11015" width="19.5703125" style="48" customWidth="1"/>
    <col min="11016" max="11016" width="13.7109375" style="48" customWidth="1"/>
    <col min="11017" max="11017" width="14.7109375" style="48" customWidth="1"/>
    <col min="11018" max="11019" width="14.140625" style="48" customWidth="1"/>
    <col min="11020" max="11020" width="15.140625" style="48" customWidth="1"/>
    <col min="11021" max="11021" width="21.5703125" style="48" customWidth="1"/>
    <col min="11022" max="11263" width="9.140625" style="48"/>
    <col min="11264" max="11264" width="6.5703125" style="48" customWidth="1"/>
    <col min="11265" max="11265" width="35.28515625" style="48" customWidth="1"/>
    <col min="11266" max="11266" width="14" style="48" customWidth="1"/>
    <col min="11267" max="11267" width="11.42578125" style="48" customWidth="1"/>
    <col min="11268" max="11268" width="21.7109375" style="48" customWidth="1"/>
    <col min="11269" max="11269" width="13.7109375" style="48" customWidth="1"/>
    <col min="11270" max="11270" width="14.85546875" style="48" customWidth="1"/>
    <col min="11271" max="11271" width="19.5703125" style="48" customWidth="1"/>
    <col min="11272" max="11272" width="13.7109375" style="48" customWidth="1"/>
    <col min="11273" max="11273" width="14.7109375" style="48" customWidth="1"/>
    <col min="11274" max="11275" width="14.140625" style="48" customWidth="1"/>
    <col min="11276" max="11276" width="15.140625" style="48" customWidth="1"/>
    <col min="11277" max="11277" width="21.5703125" style="48" customWidth="1"/>
    <col min="11278" max="11519" width="9.140625" style="48"/>
    <col min="11520" max="11520" width="6.5703125" style="48" customWidth="1"/>
    <col min="11521" max="11521" width="35.28515625" style="48" customWidth="1"/>
    <col min="11522" max="11522" width="14" style="48" customWidth="1"/>
    <col min="11523" max="11523" width="11.42578125" style="48" customWidth="1"/>
    <col min="11524" max="11524" width="21.7109375" style="48" customWidth="1"/>
    <col min="11525" max="11525" width="13.7109375" style="48" customWidth="1"/>
    <col min="11526" max="11526" width="14.85546875" style="48" customWidth="1"/>
    <col min="11527" max="11527" width="19.5703125" style="48" customWidth="1"/>
    <col min="11528" max="11528" width="13.7109375" style="48" customWidth="1"/>
    <col min="11529" max="11529" width="14.7109375" style="48" customWidth="1"/>
    <col min="11530" max="11531" width="14.140625" style="48" customWidth="1"/>
    <col min="11532" max="11532" width="15.140625" style="48" customWidth="1"/>
    <col min="11533" max="11533" width="21.5703125" style="48" customWidth="1"/>
    <col min="11534" max="11775" width="9.140625" style="48"/>
    <col min="11776" max="11776" width="6.5703125" style="48" customWidth="1"/>
    <col min="11777" max="11777" width="35.28515625" style="48" customWidth="1"/>
    <col min="11778" max="11778" width="14" style="48" customWidth="1"/>
    <col min="11779" max="11779" width="11.42578125" style="48" customWidth="1"/>
    <col min="11780" max="11780" width="21.7109375" style="48" customWidth="1"/>
    <col min="11781" max="11781" width="13.7109375" style="48" customWidth="1"/>
    <col min="11782" max="11782" width="14.85546875" style="48" customWidth="1"/>
    <col min="11783" max="11783" width="19.5703125" style="48" customWidth="1"/>
    <col min="11784" max="11784" width="13.7109375" style="48" customWidth="1"/>
    <col min="11785" max="11785" width="14.7109375" style="48" customWidth="1"/>
    <col min="11786" max="11787" width="14.140625" style="48" customWidth="1"/>
    <col min="11788" max="11788" width="15.140625" style="48" customWidth="1"/>
    <col min="11789" max="11789" width="21.5703125" style="48" customWidth="1"/>
    <col min="11790" max="12031" width="9.140625" style="48"/>
    <col min="12032" max="12032" width="6.5703125" style="48" customWidth="1"/>
    <col min="12033" max="12033" width="35.28515625" style="48" customWidth="1"/>
    <col min="12034" max="12034" width="14" style="48" customWidth="1"/>
    <col min="12035" max="12035" width="11.42578125" style="48" customWidth="1"/>
    <col min="12036" max="12036" width="21.7109375" style="48" customWidth="1"/>
    <col min="12037" max="12037" width="13.7109375" style="48" customWidth="1"/>
    <col min="12038" max="12038" width="14.85546875" style="48" customWidth="1"/>
    <col min="12039" max="12039" width="19.5703125" style="48" customWidth="1"/>
    <col min="12040" max="12040" width="13.7109375" style="48" customWidth="1"/>
    <col min="12041" max="12041" width="14.7109375" style="48" customWidth="1"/>
    <col min="12042" max="12043" width="14.140625" style="48" customWidth="1"/>
    <col min="12044" max="12044" width="15.140625" style="48" customWidth="1"/>
    <col min="12045" max="12045" width="21.5703125" style="48" customWidth="1"/>
    <col min="12046" max="12287" width="9.140625" style="48"/>
    <col min="12288" max="12288" width="6.5703125" style="48" customWidth="1"/>
    <col min="12289" max="12289" width="35.28515625" style="48" customWidth="1"/>
    <col min="12290" max="12290" width="14" style="48" customWidth="1"/>
    <col min="12291" max="12291" width="11.42578125" style="48" customWidth="1"/>
    <col min="12292" max="12292" width="21.7109375" style="48" customWidth="1"/>
    <col min="12293" max="12293" width="13.7109375" style="48" customWidth="1"/>
    <col min="12294" max="12294" width="14.85546875" style="48" customWidth="1"/>
    <col min="12295" max="12295" width="19.5703125" style="48" customWidth="1"/>
    <col min="12296" max="12296" width="13.7109375" style="48" customWidth="1"/>
    <col min="12297" max="12297" width="14.7109375" style="48" customWidth="1"/>
    <col min="12298" max="12299" width="14.140625" style="48" customWidth="1"/>
    <col min="12300" max="12300" width="15.140625" style="48" customWidth="1"/>
    <col min="12301" max="12301" width="21.5703125" style="48" customWidth="1"/>
    <col min="12302" max="12543" width="9.140625" style="48"/>
    <col min="12544" max="12544" width="6.5703125" style="48" customWidth="1"/>
    <col min="12545" max="12545" width="35.28515625" style="48" customWidth="1"/>
    <col min="12546" max="12546" width="14" style="48" customWidth="1"/>
    <col min="12547" max="12547" width="11.42578125" style="48" customWidth="1"/>
    <col min="12548" max="12548" width="21.7109375" style="48" customWidth="1"/>
    <col min="12549" max="12549" width="13.7109375" style="48" customWidth="1"/>
    <col min="12550" max="12550" width="14.85546875" style="48" customWidth="1"/>
    <col min="12551" max="12551" width="19.5703125" style="48" customWidth="1"/>
    <col min="12552" max="12552" width="13.7109375" style="48" customWidth="1"/>
    <col min="12553" max="12553" width="14.7109375" style="48" customWidth="1"/>
    <col min="12554" max="12555" width="14.140625" style="48" customWidth="1"/>
    <col min="12556" max="12556" width="15.140625" style="48" customWidth="1"/>
    <col min="12557" max="12557" width="21.5703125" style="48" customWidth="1"/>
    <col min="12558" max="12799" width="9.140625" style="48"/>
    <col min="12800" max="12800" width="6.5703125" style="48" customWidth="1"/>
    <col min="12801" max="12801" width="35.28515625" style="48" customWidth="1"/>
    <col min="12802" max="12802" width="14" style="48" customWidth="1"/>
    <col min="12803" max="12803" width="11.42578125" style="48" customWidth="1"/>
    <col min="12804" max="12804" width="21.7109375" style="48" customWidth="1"/>
    <col min="12805" max="12805" width="13.7109375" style="48" customWidth="1"/>
    <col min="12806" max="12806" width="14.85546875" style="48" customWidth="1"/>
    <col min="12807" max="12807" width="19.5703125" style="48" customWidth="1"/>
    <col min="12808" max="12808" width="13.7109375" style="48" customWidth="1"/>
    <col min="12809" max="12809" width="14.7109375" style="48" customWidth="1"/>
    <col min="12810" max="12811" width="14.140625" style="48" customWidth="1"/>
    <col min="12812" max="12812" width="15.140625" style="48" customWidth="1"/>
    <col min="12813" max="12813" width="21.5703125" style="48" customWidth="1"/>
    <col min="12814" max="13055" width="9.140625" style="48"/>
    <col min="13056" max="13056" width="6.5703125" style="48" customWidth="1"/>
    <col min="13057" max="13057" width="35.28515625" style="48" customWidth="1"/>
    <col min="13058" max="13058" width="14" style="48" customWidth="1"/>
    <col min="13059" max="13059" width="11.42578125" style="48" customWidth="1"/>
    <col min="13060" max="13060" width="21.7109375" style="48" customWidth="1"/>
    <col min="13061" max="13061" width="13.7109375" style="48" customWidth="1"/>
    <col min="13062" max="13062" width="14.85546875" style="48" customWidth="1"/>
    <col min="13063" max="13063" width="19.5703125" style="48" customWidth="1"/>
    <col min="13064" max="13064" width="13.7109375" style="48" customWidth="1"/>
    <col min="13065" max="13065" width="14.7109375" style="48" customWidth="1"/>
    <col min="13066" max="13067" width="14.140625" style="48" customWidth="1"/>
    <col min="13068" max="13068" width="15.140625" style="48" customWidth="1"/>
    <col min="13069" max="13069" width="21.5703125" style="48" customWidth="1"/>
    <col min="13070" max="13311" width="9.140625" style="48"/>
    <col min="13312" max="13312" width="6.5703125" style="48" customWidth="1"/>
    <col min="13313" max="13313" width="35.28515625" style="48" customWidth="1"/>
    <col min="13314" max="13314" width="14" style="48" customWidth="1"/>
    <col min="13315" max="13315" width="11.42578125" style="48" customWidth="1"/>
    <col min="13316" max="13316" width="21.7109375" style="48" customWidth="1"/>
    <col min="13317" max="13317" width="13.7109375" style="48" customWidth="1"/>
    <col min="13318" max="13318" width="14.85546875" style="48" customWidth="1"/>
    <col min="13319" max="13319" width="19.5703125" style="48" customWidth="1"/>
    <col min="13320" max="13320" width="13.7109375" style="48" customWidth="1"/>
    <col min="13321" max="13321" width="14.7109375" style="48" customWidth="1"/>
    <col min="13322" max="13323" width="14.140625" style="48" customWidth="1"/>
    <col min="13324" max="13324" width="15.140625" style="48" customWidth="1"/>
    <col min="13325" max="13325" width="21.5703125" style="48" customWidth="1"/>
    <col min="13326" max="13567" width="9.140625" style="48"/>
    <col min="13568" max="13568" width="6.5703125" style="48" customWidth="1"/>
    <col min="13569" max="13569" width="35.28515625" style="48" customWidth="1"/>
    <col min="13570" max="13570" width="14" style="48" customWidth="1"/>
    <col min="13571" max="13571" width="11.42578125" style="48" customWidth="1"/>
    <col min="13572" max="13572" width="21.7109375" style="48" customWidth="1"/>
    <col min="13573" max="13573" width="13.7109375" style="48" customWidth="1"/>
    <col min="13574" max="13574" width="14.85546875" style="48" customWidth="1"/>
    <col min="13575" max="13575" width="19.5703125" style="48" customWidth="1"/>
    <col min="13576" max="13576" width="13.7109375" style="48" customWidth="1"/>
    <col min="13577" max="13577" width="14.7109375" style="48" customWidth="1"/>
    <col min="13578" max="13579" width="14.140625" style="48" customWidth="1"/>
    <col min="13580" max="13580" width="15.140625" style="48" customWidth="1"/>
    <col min="13581" max="13581" width="21.5703125" style="48" customWidth="1"/>
    <col min="13582" max="13823" width="9.140625" style="48"/>
    <col min="13824" max="13824" width="6.5703125" style="48" customWidth="1"/>
    <col min="13825" max="13825" width="35.28515625" style="48" customWidth="1"/>
    <col min="13826" max="13826" width="14" style="48" customWidth="1"/>
    <col min="13827" max="13827" width="11.42578125" style="48" customWidth="1"/>
    <col min="13828" max="13828" width="21.7109375" style="48" customWidth="1"/>
    <col min="13829" max="13829" width="13.7109375" style="48" customWidth="1"/>
    <col min="13830" max="13830" width="14.85546875" style="48" customWidth="1"/>
    <col min="13831" max="13831" width="19.5703125" style="48" customWidth="1"/>
    <col min="13832" max="13832" width="13.7109375" style="48" customWidth="1"/>
    <col min="13833" max="13833" width="14.7109375" style="48" customWidth="1"/>
    <col min="13834" max="13835" width="14.140625" style="48" customWidth="1"/>
    <col min="13836" max="13836" width="15.140625" style="48" customWidth="1"/>
    <col min="13837" max="13837" width="21.5703125" style="48" customWidth="1"/>
    <col min="13838" max="14079" width="9.140625" style="48"/>
    <col min="14080" max="14080" width="6.5703125" style="48" customWidth="1"/>
    <col min="14081" max="14081" width="35.28515625" style="48" customWidth="1"/>
    <col min="14082" max="14082" width="14" style="48" customWidth="1"/>
    <col min="14083" max="14083" width="11.42578125" style="48" customWidth="1"/>
    <col min="14084" max="14084" width="21.7109375" style="48" customWidth="1"/>
    <col min="14085" max="14085" width="13.7109375" style="48" customWidth="1"/>
    <col min="14086" max="14086" width="14.85546875" style="48" customWidth="1"/>
    <col min="14087" max="14087" width="19.5703125" style="48" customWidth="1"/>
    <col min="14088" max="14088" width="13.7109375" style="48" customWidth="1"/>
    <col min="14089" max="14089" width="14.7109375" style="48" customWidth="1"/>
    <col min="14090" max="14091" width="14.140625" style="48" customWidth="1"/>
    <col min="14092" max="14092" width="15.140625" style="48" customWidth="1"/>
    <col min="14093" max="14093" width="21.5703125" style="48" customWidth="1"/>
    <col min="14094" max="14335" width="9.140625" style="48"/>
    <col min="14336" max="14336" width="6.5703125" style="48" customWidth="1"/>
    <col min="14337" max="14337" width="35.28515625" style="48" customWidth="1"/>
    <col min="14338" max="14338" width="14" style="48" customWidth="1"/>
    <col min="14339" max="14339" width="11.42578125" style="48" customWidth="1"/>
    <col min="14340" max="14340" width="21.7109375" style="48" customWidth="1"/>
    <col min="14341" max="14341" width="13.7109375" style="48" customWidth="1"/>
    <col min="14342" max="14342" width="14.85546875" style="48" customWidth="1"/>
    <col min="14343" max="14343" width="19.5703125" style="48" customWidth="1"/>
    <col min="14344" max="14344" width="13.7109375" style="48" customWidth="1"/>
    <col min="14345" max="14345" width="14.7109375" style="48" customWidth="1"/>
    <col min="14346" max="14347" width="14.140625" style="48" customWidth="1"/>
    <col min="14348" max="14348" width="15.140625" style="48" customWidth="1"/>
    <col min="14349" max="14349" width="21.5703125" style="48" customWidth="1"/>
    <col min="14350" max="14591" width="9.140625" style="48"/>
    <col min="14592" max="14592" width="6.5703125" style="48" customWidth="1"/>
    <col min="14593" max="14593" width="35.28515625" style="48" customWidth="1"/>
    <col min="14594" max="14594" width="14" style="48" customWidth="1"/>
    <col min="14595" max="14595" width="11.42578125" style="48" customWidth="1"/>
    <col min="14596" max="14596" width="21.7109375" style="48" customWidth="1"/>
    <col min="14597" max="14597" width="13.7109375" style="48" customWidth="1"/>
    <col min="14598" max="14598" width="14.85546875" style="48" customWidth="1"/>
    <col min="14599" max="14599" width="19.5703125" style="48" customWidth="1"/>
    <col min="14600" max="14600" width="13.7109375" style="48" customWidth="1"/>
    <col min="14601" max="14601" width="14.7109375" style="48" customWidth="1"/>
    <col min="14602" max="14603" width="14.140625" style="48" customWidth="1"/>
    <col min="14604" max="14604" width="15.140625" style="48" customWidth="1"/>
    <col min="14605" max="14605" width="21.5703125" style="48" customWidth="1"/>
    <col min="14606" max="14847" width="9.140625" style="48"/>
    <col min="14848" max="14848" width="6.5703125" style="48" customWidth="1"/>
    <col min="14849" max="14849" width="35.28515625" style="48" customWidth="1"/>
    <col min="14850" max="14850" width="14" style="48" customWidth="1"/>
    <col min="14851" max="14851" width="11.42578125" style="48" customWidth="1"/>
    <col min="14852" max="14852" width="21.7109375" style="48" customWidth="1"/>
    <col min="14853" max="14853" width="13.7109375" style="48" customWidth="1"/>
    <col min="14854" max="14854" width="14.85546875" style="48" customWidth="1"/>
    <col min="14855" max="14855" width="19.5703125" style="48" customWidth="1"/>
    <col min="14856" max="14856" width="13.7109375" style="48" customWidth="1"/>
    <col min="14857" max="14857" width="14.7109375" style="48" customWidth="1"/>
    <col min="14858" max="14859" width="14.140625" style="48" customWidth="1"/>
    <col min="14860" max="14860" width="15.140625" style="48" customWidth="1"/>
    <col min="14861" max="14861" width="21.5703125" style="48" customWidth="1"/>
    <col min="14862" max="15103" width="9.140625" style="48"/>
    <col min="15104" max="15104" width="6.5703125" style="48" customWidth="1"/>
    <col min="15105" max="15105" width="35.28515625" style="48" customWidth="1"/>
    <col min="15106" max="15106" width="14" style="48" customWidth="1"/>
    <col min="15107" max="15107" width="11.42578125" style="48" customWidth="1"/>
    <col min="15108" max="15108" width="21.7109375" style="48" customWidth="1"/>
    <col min="15109" max="15109" width="13.7109375" style="48" customWidth="1"/>
    <col min="15110" max="15110" width="14.85546875" style="48" customWidth="1"/>
    <col min="15111" max="15111" width="19.5703125" style="48" customWidth="1"/>
    <col min="15112" max="15112" width="13.7109375" style="48" customWidth="1"/>
    <col min="15113" max="15113" width="14.7109375" style="48" customWidth="1"/>
    <col min="15114" max="15115" width="14.140625" style="48" customWidth="1"/>
    <col min="15116" max="15116" width="15.140625" style="48" customWidth="1"/>
    <col min="15117" max="15117" width="21.5703125" style="48" customWidth="1"/>
    <col min="15118" max="15359" width="9.140625" style="48"/>
    <col min="15360" max="15360" width="6.5703125" style="48" customWidth="1"/>
    <col min="15361" max="15361" width="35.28515625" style="48" customWidth="1"/>
    <col min="15362" max="15362" width="14" style="48" customWidth="1"/>
    <col min="15363" max="15363" width="11.42578125" style="48" customWidth="1"/>
    <col min="15364" max="15364" width="21.7109375" style="48" customWidth="1"/>
    <col min="15365" max="15365" width="13.7109375" style="48" customWidth="1"/>
    <col min="15366" max="15366" width="14.85546875" style="48" customWidth="1"/>
    <col min="15367" max="15367" width="19.5703125" style="48" customWidth="1"/>
    <col min="15368" max="15368" width="13.7109375" style="48" customWidth="1"/>
    <col min="15369" max="15369" width="14.7109375" style="48" customWidth="1"/>
    <col min="15370" max="15371" width="14.140625" style="48" customWidth="1"/>
    <col min="15372" max="15372" width="15.140625" style="48" customWidth="1"/>
    <col min="15373" max="15373" width="21.5703125" style="48" customWidth="1"/>
    <col min="15374" max="15615" width="9.140625" style="48"/>
    <col min="15616" max="15616" width="6.5703125" style="48" customWidth="1"/>
    <col min="15617" max="15617" width="35.28515625" style="48" customWidth="1"/>
    <col min="15618" max="15618" width="14" style="48" customWidth="1"/>
    <col min="15619" max="15619" width="11.42578125" style="48" customWidth="1"/>
    <col min="15620" max="15620" width="21.7109375" style="48" customWidth="1"/>
    <col min="15621" max="15621" width="13.7109375" style="48" customWidth="1"/>
    <col min="15622" max="15622" width="14.85546875" style="48" customWidth="1"/>
    <col min="15623" max="15623" width="19.5703125" style="48" customWidth="1"/>
    <col min="15624" max="15624" width="13.7109375" style="48" customWidth="1"/>
    <col min="15625" max="15625" width="14.7109375" style="48" customWidth="1"/>
    <col min="15626" max="15627" width="14.140625" style="48" customWidth="1"/>
    <col min="15628" max="15628" width="15.140625" style="48" customWidth="1"/>
    <col min="15629" max="15629" width="21.5703125" style="48" customWidth="1"/>
    <col min="15630" max="15871" width="9.140625" style="48"/>
    <col min="15872" max="15872" width="6.5703125" style="48" customWidth="1"/>
    <col min="15873" max="15873" width="35.28515625" style="48" customWidth="1"/>
    <col min="15874" max="15874" width="14" style="48" customWidth="1"/>
    <col min="15875" max="15875" width="11.42578125" style="48" customWidth="1"/>
    <col min="15876" max="15876" width="21.7109375" style="48" customWidth="1"/>
    <col min="15877" max="15877" width="13.7109375" style="48" customWidth="1"/>
    <col min="15878" max="15878" width="14.85546875" style="48" customWidth="1"/>
    <col min="15879" max="15879" width="19.5703125" style="48" customWidth="1"/>
    <col min="15880" max="15880" width="13.7109375" style="48" customWidth="1"/>
    <col min="15881" max="15881" width="14.7109375" style="48" customWidth="1"/>
    <col min="15882" max="15883" width="14.140625" style="48" customWidth="1"/>
    <col min="15884" max="15884" width="15.140625" style="48" customWidth="1"/>
    <col min="15885" max="15885" width="21.5703125" style="48" customWidth="1"/>
    <col min="15886" max="16127" width="9.140625" style="48"/>
    <col min="16128" max="16128" width="6.5703125" style="48" customWidth="1"/>
    <col min="16129" max="16129" width="35.28515625" style="48" customWidth="1"/>
    <col min="16130" max="16130" width="14" style="48" customWidth="1"/>
    <col min="16131" max="16131" width="11.42578125" style="48" customWidth="1"/>
    <col min="16132" max="16132" width="21.7109375" style="48" customWidth="1"/>
    <col min="16133" max="16133" width="13.7109375" style="48" customWidth="1"/>
    <col min="16134" max="16134" width="14.85546875" style="48" customWidth="1"/>
    <col min="16135" max="16135" width="19.5703125" style="48" customWidth="1"/>
    <col min="16136" max="16136" width="13.7109375" style="48" customWidth="1"/>
    <col min="16137" max="16137" width="14.7109375" style="48" customWidth="1"/>
    <col min="16138" max="16139" width="14.140625" style="48" customWidth="1"/>
    <col min="16140" max="16140" width="15.140625" style="48" customWidth="1"/>
    <col min="16141" max="16141" width="21.5703125" style="48" customWidth="1"/>
    <col min="16142" max="16384" width="9.140625" style="48"/>
  </cols>
  <sheetData>
    <row r="1" spans="1:13" ht="54" customHeight="1" x14ac:dyDescent="0.25">
      <c r="A1" s="128" t="s">
        <v>108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24" customHeight="1" x14ac:dyDescent="0.25">
      <c r="A2" s="128" t="str">
        <f>'Подпрограмма 4'!A2:N2</f>
        <v>по состоянию на 01 октября 2023 года (с начала года нарастающим итогом)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13" ht="24" customHeight="1" x14ac:dyDescent="0.25">
      <c r="A3" s="116" t="s">
        <v>87</v>
      </c>
      <c r="B3" s="116" t="s">
        <v>88</v>
      </c>
      <c r="C3" s="129" t="s">
        <v>89</v>
      </c>
      <c r="D3" s="130"/>
      <c r="E3" s="116" t="s">
        <v>90</v>
      </c>
      <c r="F3" s="116" t="s">
        <v>91</v>
      </c>
      <c r="G3" s="116" t="s">
        <v>92</v>
      </c>
      <c r="H3" s="116" t="s">
        <v>93</v>
      </c>
      <c r="I3" s="131" t="s">
        <v>143</v>
      </c>
      <c r="J3" s="131" t="s">
        <v>94</v>
      </c>
      <c r="K3" s="116" t="s">
        <v>95</v>
      </c>
      <c r="L3" s="116"/>
      <c r="M3" s="116"/>
    </row>
    <row r="4" spans="1:13" ht="15" customHeight="1" x14ac:dyDescent="0.25">
      <c r="A4" s="116"/>
      <c r="B4" s="116"/>
      <c r="C4" s="131" t="s">
        <v>96</v>
      </c>
      <c r="D4" s="131" t="s">
        <v>97</v>
      </c>
      <c r="E4" s="116"/>
      <c r="F4" s="116"/>
      <c r="G4" s="116"/>
      <c r="H4" s="116"/>
      <c r="I4" s="132"/>
      <c r="J4" s="132"/>
      <c r="K4" s="116" t="s">
        <v>98</v>
      </c>
      <c r="L4" s="131" t="s">
        <v>99</v>
      </c>
      <c r="M4" s="116" t="s">
        <v>100</v>
      </c>
    </row>
    <row r="5" spans="1:13" ht="31.5" customHeight="1" x14ac:dyDescent="0.25">
      <c r="A5" s="116"/>
      <c r="B5" s="116"/>
      <c r="C5" s="133"/>
      <c r="D5" s="133"/>
      <c r="E5" s="116"/>
      <c r="F5" s="116"/>
      <c r="G5" s="116"/>
      <c r="H5" s="116"/>
      <c r="I5" s="133"/>
      <c r="J5" s="133"/>
      <c r="K5" s="116"/>
      <c r="L5" s="133"/>
      <c r="M5" s="116"/>
    </row>
    <row r="6" spans="1:13" x14ac:dyDescent="0.25">
      <c r="A6" s="49">
        <v>1</v>
      </c>
      <c r="B6" s="49">
        <v>2</v>
      </c>
      <c r="C6" s="49">
        <f>B6+1</f>
        <v>3</v>
      </c>
      <c r="D6" s="49">
        <f t="shared" ref="D6:K6" si="0">C6+1</f>
        <v>4</v>
      </c>
      <c r="E6" s="49">
        <v>3</v>
      </c>
      <c r="F6" s="49">
        <f t="shared" si="0"/>
        <v>4</v>
      </c>
      <c r="G6" s="49">
        <f t="shared" si="0"/>
        <v>5</v>
      </c>
      <c r="H6" s="49">
        <f t="shared" si="0"/>
        <v>6</v>
      </c>
      <c r="I6" s="49">
        <f t="shared" si="0"/>
        <v>7</v>
      </c>
      <c r="J6" s="49">
        <f t="shared" si="0"/>
        <v>8</v>
      </c>
      <c r="K6" s="49">
        <f t="shared" si="0"/>
        <v>9</v>
      </c>
      <c r="L6" s="49">
        <v>10</v>
      </c>
      <c r="M6" s="49">
        <v>11</v>
      </c>
    </row>
    <row r="7" spans="1:13" s="50" customFormat="1" ht="93.75" customHeight="1" x14ac:dyDescent="0.25">
      <c r="A7" s="117">
        <v>1</v>
      </c>
      <c r="B7" s="119" t="str">
        <f>'[1]Подпрограмма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7" s="56"/>
      <c r="D7" s="56"/>
      <c r="E7" s="57" t="s">
        <v>142</v>
      </c>
      <c r="F7" s="57" t="s">
        <v>101</v>
      </c>
      <c r="G7" s="121" t="str">
        <f>'[1]Подпрограмма 4'!D6</f>
        <v>Администрация Заполярного района</v>
      </c>
      <c r="H7" s="58" t="s">
        <v>146</v>
      </c>
      <c r="I7" s="67">
        <v>516150</v>
      </c>
      <c r="J7" s="55"/>
      <c r="K7" s="123">
        <f>M7</f>
        <v>370.7</v>
      </c>
      <c r="L7" s="125"/>
      <c r="M7" s="123">
        <f>'Подпрограмма 4'!K6</f>
        <v>370.7</v>
      </c>
    </row>
    <row r="8" spans="1:13" s="50" customFormat="1" ht="75" customHeight="1" x14ac:dyDescent="0.25">
      <c r="A8" s="118"/>
      <c r="B8" s="120"/>
      <c r="C8" s="56"/>
      <c r="D8" s="56"/>
      <c r="E8" s="66" t="s">
        <v>144</v>
      </c>
      <c r="F8" s="66" t="s">
        <v>145</v>
      </c>
      <c r="G8" s="122"/>
      <c r="H8" s="58" t="s">
        <v>146</v>
      </c>
      <c r="I8" s="59">
        <v>84507</v>
      </c>
      <c r="J8" s="55"/>
      <c r="K8" s="124"/>
      <c r="L8" s="126"/>
      <c r="M8" s="124"/>
    </row>
    <row r="9" spans="1:13" s="50" customFormat="1" ht="52.5" customHeight="1" x14ac:dyDescent="0.25">
      <c r="A9" s="114">
        <v>2</v>
      </c>
      <c r="B9" s="113" t="str">
        <f>'[1]Подпрограмма 4'!B7</f>
        <v>Издание и распространение общественно-политической газеты Заполярного района «Заполярный вестник+»</v>
      </c>
      <c r="C9" s="56"/>
      <c r="D9" s="56"/>
      <c r="E9" s="66" t="s">
        <v>148</v>
      </c>
      <c r="F9" s="112" t="s">
        <v>147</v>
      </c>
      <c r="G9" s="113" t="str">
        <f>'[1]Подпрограмма 4'!D7</f>
        <v>МКУ ЗР "Северное"</v>
      </c>
      <c r="H9" s="94" t="s">
        <v>155</v>
      </c>
      <c r="I9" s="68">
        <v>597000</v>
      </c>
      <c r="J9" s="96"/>
      <c r="K9" s="115">
        <f>M9</f>
        <v>1634.5</v>
      </c>
      <c r="L9" s="125"/>
      <c r="M9" s="115">
        <f>'Подпрограмма 4'!K7</f>
        <v>1634.5</v>
      </c>
    </row>
    <row r="10" spans="1:13" s="50" customFormat="1" ht="48.75" customHeight="1" x14ac:dyDescent="0.25">
      <c r="A10" s="114"/>
      <c r="B10" s="113"/>
      <c r="C10" s="56"/>
      <c r="D10" s="56"/>
      <c r="E10" s="66" t="s">
        <v>156</v>
      </c>
      <c r="F10" s="112"/>
      <c r="G10" s="113"/>
      <c r="H10" s="94" t="s">
        <v>157</v>
      </c>
      <c r="I10" s="95">
        <v>646750</v>
      </c>
      <c r="J10" s="97"/>
      <c r="K10" s="115"/>
      <c r="L10" s="126"/>
      <c r="M10" s="115"/>
    </row>
    <row r="11" spans="1:13" s="50" customFormat="1" ht="43.5" customHeight="1" x14ac:dyDescent="0.25">
      <c r="A11" s="114"/>
      <c r="B11" s="113"/>
      <c r="C11" s="56"/>
      <c r="D11" s="56"/>
      <c r="E11" s="66" t="s">
        <v>149</v>
      </c>
      <c r="F11" s="112" t="s">
        <v>150</v>
      </c>
      <c r="G11" s="113"/>
      <c r="H11" s="94" t="s">
        <v>155</v>
      </c>
      <c r="I11" s="68">
        <v>600000</v>
      </c>
      <c r="J11" s="97"/>
      <c r="K11" s="115"/>
      <c r="L11" s="126"/>
      <c r="M11" s="115"/>
    </row>
    <row r="12" spans="1:13" s="50" customFormat="1" ht="76.5" customHeight="1" x14ac:dyDescent="0.25">
      <c r="A12" s="114"/>
      <c r="B12" s="113"/>
      <c r="C12" s="56"/>
      <c r="D12" s="56"/>
      <c r="E12" s="94" t="s">
        <v>158</v>
      </c>
      <c r="F12" s="112"/>
      <c r="G12" s="113"/>
      <c r="H12" s="94" t="s">
        <v>157</v>
      </c>
      <c r="I12" s="95">
        <v>516750</v>
      </c>
      <c r="J12" s="98"/>
      <c r="K12" s="115"/>
      <c r="L12" s="127"/>
      <c r="M12" s="115"/>
    </row>
    <row r="13" spans="1:13" ht="15" customHeight="1" x14ac:dyDescent="0.25">
      <c r="A13" s="109" t="s">
        <v>102</v>
      </c>
      <c r="B13" s="110"/>
      <c r="C13" s="110"/>
      <c r="D13" s="110"/>
      <c r="E13" s="110"/>
      <c r="F13" s="110"/>
      <c r="G13" s="110"/>
      <c r="H13" s="110"/>
      <c r="I13" s="111"/>
      <c r="J13" s="51">
        <f>SUM(J7:J7)</f>
        <v>0</v>
      </c>
      <c r="K13" s="51">
        <f>SUM(K7:K11)</f>
        <v>2005.2</v>
      </c>
      <c r="L13" s="51"/>
      <c r="M13" s="51">
        <f>SUM(M7:M11)</f>
        <v>2005.2</v>
      </c>
    </row>
  </sheetData>
  <mergeCells count="32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  <mergeCell ref="K9:K12"/>
    <mergeCell ref="M4:M5"/>
    <mergeCell ref="A7:A8"/>
    <mergeCell ref="B7:B8"/>
    <mergeCell ref="G7:G8"/>
    <mergeCell ref="K7:K8"/>
    <mergeCell ref="L7:L8"/>
    <mergeCell ref="M7:M8"/>
    <mergeCell ref="M9:M12"/>
    <mergeCell ref="L9:L12"/>
    <mergeCell ref="A13:I13"/>
    <mergeCell ref="F9:F10"/>
    <mergeCell ref="F11:F12"/>
    <mergeCell ref="B9:B12"/>
    <mergeCell ref="A9:A12"/>
    <mergeCell ref="G9:G12"/>
  </mergeCells>
  <pageMargins left="0.15748031496062992" right="0.15748031496062992" top="0.23622047244094491" bottom="0.31496062992125984" header="0.94488188976377963" footer="0.31496062992125984"/>
  <pageSetup paperSize="9"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P16"/>
  <sheetViews>
    <sheetView view="pageBreakPreview" zoomScale="85" zoomScaleNormal="90" zoomScaleSheetLayoutView="85" workbookViewId="0">
      <pane xSplit="12" ySplit="2" topLeftCell="M3" activePane="bottomRight" state="frozen"/>
      <selection activeCell="C10" sqref="C10"/>
      <selection pane="topRight" activeCell="C10" sqref="C10"/>
      <selection pane="bottomLeft" activeCell="C10" sqref="C10"/>
      <selection pane="bottomRight" activeCell="G12" sqref="G11:L12"/>
    </sheetView>
  </sheetViews>
  <sheetFormatPr defaultRowHeight="16.5" x14ac:dyDescent="0.25"/>
  <cols>
    <col min="1" max="1" width="10.42578125" style="1" hidden="1" customWidth="1"/>
    <col min="2" max="2" width="7.42578125" style="1" bestFit="1" customWidth="1"/>
    <col min="3" max="3" width="31.5703125" style="1" customWidth="1"/>
    <col min="4" max="4" width="16.5703125" style="1" customWidth="1"/>
    <col min="5" max="5" width="19" style="1" customWidth="1"/>
    <col min="6" max="6" width="16.28515625" style="1" customWidth="1"/>
    <col min="7" max="7" width="13.7109375" style="1" customWidth="1"/>
    <col min="8" max="8" width="12" style="1" customWidth="1"/>
    <col min="9" max="9" width="13.7109375" style="1" customWidth="1"/>
    <col min="10" max="10" width="17.28515625" style="1" customWidth="1" collapsed="1"/>
    <col min="11" max="11" width="15.140625" style="1" customWidth="1"/>
    <col min="12" max="13" width="16.85546875" style="1" customWidth="1"/>
    <col min="14" max="14" width="28" style="1" customWidth="1"/>
    <col min="15" max="15" width="27.5703125" style="1" customWidth="1"/>
    <col min="16" max="30" width="16.85546875" style="1" customWidth="1"/>
    <col min="31" max="31" width="3.140625" style="1" customWidth="1"/>
    <col min="32" max="32" width="22.5703125" style="1" customWidth="1"/>
    <col min="33" max="33" width="14.42578125" style="1" hidden="1" customWidth="1"/>
    <col min="34" max="34" width="14" style="1" hidden="1" customWidth="1"/>
    <col min="35" max="35" width="12.7109375" style="1" hidden="1" customWidth="1"/>
    <col min="36" max="36" width="20.85546875" style="1" customWidth="1"/>
    <col min="37" max="37" width="12" style="1" hidden="1" customWidth="1"/>
    <col min="38" max="38" width="3" style="1" hidden="1" customWidth="1"/>
    <col min="39" max="39" width="21.28515625" style="1" customWidth="1"/>
    <col min="40" max="40" width="14.7109375" style="1" hidden="1" customWidth="1"/>
    <col min="41" max="41" width="12.7109375" style="1" hidden="1" customWidth="1"/>
    <col min="42" max="42" width="25.42578125" style="1" customWidth="1"/>
    <col min="43" max="16384" width="9.140625" style="1"/>
  </cols>
  <sheetData>
    <row r="1" spans="1:42" ht="63" customHeight="1" x14ac:dyDescent="0.25">
      <c r="A1" s="16" t="s">
        <v>48</v>
      </c>
      <c r="B1" s="103" t="s">
        <v>109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</row>
    <row r="2" spans="1:42" ht="19.5" customHeight="1" x14ac:dyDescent="0.25">
      <c r="A2" s="23"/>
      <c r="B2" s="108" t="s">
        <v>153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42" x14ac:dyDescent="0.25">
      <c r="B3" s="104" t="s">
        <v>14</v>
      </c>
      <c r="C3" s="104" t="s">
        <v>12</v>
      </c>
      <c r="D3" s="104" t="s">
        <v>3</v>
      </c>
      <c r="E3" s="104" t="s">
        <v>13</v>
      </c>
      <c r="F3" s="104" t="str">
        <f>'Подпрограмма 4'!E3</f>
        <v>План на 2023 год</v>
      </c>
      <c r="G3" s="104"/>
      <c r="H3" s="104" t="str">
        <f>'Подпрограмма 4'!G3</f>
        <v>План на 01.10.2023</v>
      </c>
      <c r="I3" s="104"/>
      <c r="J3" s="104" t="s">
        <v>4</v>
      </c>
      <c r="K3" s="104"/>
      <c r="L3" s="104" t="s">
        <v>5</v>
      </c>
      <c r="M3" s="104"/>
      <c r="N3" s="104" t="s">
        <v>85</v>
      </c>
      <c r="O3" s="104" t="s">
        <v>86</v>
      </c>
    </row>
    <row r="4" spans="1:42" ht="75" customHeight="1" x14ac:dyDescent="0.25">
      <c r="B4" s="104"/>
      <c r="C4" s="104"/>
      <c r="D4" s="104"/>
      <c r="E4" s="104"/>
      <c r="F4" s="43" t="s">
        <v>0</v>
      </c>
      <c r="G4" s="60" t="s">
        <v>114</v>
      </c>
      <c r="H4" s="43" t="s">
        <v>0</v>
      </c>
      <c r="I4" s="60" t="s">
        <v>114</v>
      </c>
      <c r="J4" s="43" t="s">
        <v>0</v>
      </c>
      <c r="K4" s="60" t="s">
        <v>114</v>
      </c>
      <c r="L4" s="43" t="s">
        <v>0</v>
      </c>
      <c r="M4" s="60" t="s">
        <v>114</v>
      </c>
      <c r="N4" s="104"/>
      <c r="O4" s="104"/>
    </row>
    <row r="5" spans="1:42" x14ac:dyDescent="0.25"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N5" s="42">
        <v>13</v>
      </c>
      <c r="O5" s="42">
        <v>14</v>
      </c>
    </row>
    <row r="6" spans="1:42" ht="66.75" customHeight="1" x14ac:dyDescent="0.25">
      <c r="B6" s="4" t="s">
        <v>45</v>
      </c>
      <c r="C6" s="27" t="s">
        <v>53</v>
      </c>
      <c r="D6" s="13" t="s">
        <v>32</v>
      </c>
      <c r="E6" s="13" t="s">
        <v>32</v>
      </c>
      <c r="F6" s="73">
        <f>G6</f>
        <v>1007.2</v>
      </c>
      <c r="G6" s="74">
        <f>907.2+65.6+34.4</f>
        <v>1007.2</v>
      </c>
      <c r="H6" s="73">
        <f>I6</f>
        <v>512.1</v>
      </c>
      <c r="I6" s="73">
        <v>512.1</v>
      </c>
      <c r="J6" s="73">
        <f>K6</f>
        <v>512</v>
      </c>
      <c r="K6" s="73">
        <v>512</v>
      </c>
      <c r="L6" s="73">
        <f>M6</f>
        <v>512</v>
      </c>
      <c r="M6" s="73">
        <f>K6</f>
        <v>512</v>
      </c>
      <c r="N6" s="75">
        <f>J6/H6</f>
        <v>0.99980472563952349</v>
      </c>
      <c r="O6" s="11">
        <f>L6/H6</f>
        <v>0.99980472563952349</v>
      </c>
    </row>
    <row r="7" spans="1:42" ht="64.5" customHeight="1" x14ac:dyDescent="0.25">
      <c r="B7" s="4" t="s">
        <v>39</v>
      </c>
      <c r="C7" s="27" t="s">
        <v>54</v>
      </c>
      <c r="D7" s="13" t="s">
        <v>32</v>
      </c>
      <c r="E7" s="13" t="s">
        <v>32</v>
      </c>
      <c r="F7" s="73">
        <f t="shared" ref="F7:F8" si="0">G7</f>
        <v>537</v>
      </c>
      <c r="G7" s="74">
        <f>504.3+32.7</f>
        <v>537</v>
      </c>
      <c r="H7" s="73">
        <f>I7</f>
        <v>101.2</v>
      </c>
      <c r="I7" s="73">
        <v>101.2</v>
      </c>
      <c r="J7" s="73">
        <f t="shared" ref="J7:J8" si="1">K7</f>
        <v>101.1</v>
      </c>
      <c r="K7" s="73">
        <v>101.1</v>
      </c>
      <c r="L7" s="73">
        <f>M7</f>
        <v>101.1</v>
      </c>
      <c r="M7" s="73">
        <f>K7</f>
        <v>101.1</v>
      </c>
      <c r="N7" s="75">
        <f>J7/H7</f>
        <v>0.99901185770750978</v>
      </c>
      <c r="O7" s="11">
        <f>L7/H7</f>
        <v>0.99901185770750978</v>
      </c>
    </row>
    <row r="8" spans="1:42" ht="63" x14ac:dyDescent="0.25">
      <c r="B8" s="4" t="s">
        <v>46</v>
      </c>
      <c r="C8" s="27" t="s">
        <v>55</v>
      </c>
      <c r="D8" s="13" t="s">
        <v>32</v>
      </c>
      <c r="E8" s="13" t="s">
        <v>32</v>
      </c>
      <c r="F8" s="73">
        <f t="shared" si="0"/>
        <v>246.1</v>
      </c>
      <c r="G8" s="74">
        <f>131.1+115</f>
        <v>246.1</v>
      </c>
      <c r="H8" s="73">
        <f>I8</f>
        <v>147.9</v>
      </c>
      <c r="I8" s="73">
        <v>147.9</v>
      </c>
      <c r="J8" s="73">
        <f t="shared" si="1"/>
        <v>147.69999999999999</v>
      </c>
      <c r="K8" s="73">
        <v>147.69999999999999</v>
      </c>
      <c r="L8" s="73">
        <f t="shared" ref="L8" si="2">M8</f>
        <v>147.69999999999999</v>
      </c>
      <c r="M8" s="73">
        <f>K8</f>
        <v>147.69999999999999</v>
      </c>
      <c r="N8" s="75">
        <f t="shared" ref="N8:N9" si="3">J8/H8</f>
        <v>0.9986477349560513</v>
      </c>
      <c r="O8" s="11">
        <f t="shared" ref="O8:O9" si="4">L8/H8</f>
        <v>0.9986477349560513</v>
      </c>
    </row>
    <row r="9" spans="1:42" x14ac:dyDescent="0.25">
      <c r="B9" s="12"/>
      <c r="C9" s="5" t="s">
        <v>1</v>
      </c>
      <c r="D9" s="5"/>
      <c r="E9" s="3"/>
      <c r="F9" s="6">
        <f t="shared" ref="F9:M9" si="5">SUM(F6:F8)</f>
        <v>1790.3</v>
      </c>
      <c r="G9" s="6">
        <f>SUM(G6:G8)</f>
        <v>1790.3</v>
      </c>
      <c r="H9" s="6">
        <f t="shared" si="5"/>
        <v>761.2</v>
      </c>
      <c r="I9" s="6">
        <f t="shared" si="5"/>
        <v>761.2</v>
      </c>
      <c r="J9" s="6">
        <f t="shared" si="5"/>
        <v>760.8</v>
      </c>
      <c r="K9" s="6">
        <f t="shared" si="5"/>
        <v>760.8</v>
      </c>
      <c r="L9" s="6">
        <f t="shared" si="5"/>
        <v>760.8</v>
      </c>
      <c r="M9" s="6">
        <f t="shared" si="5"/>
        <v>760.8</v>
      </c>
      <c r="N9" s="75">
        <f t="shared" si="3"/>
        <v>0.99947451392538089</v>
      </c>
      <c r="O9" s="11">
        <f t="shared" si="4"/>
        <v>0.99947451392538089</v>
      </c>
    </row>
    <row r="10" spans="1:42" x14ac:dyDescent="0.25">
      <c r="I10" s="45"/>
      <c r="K10" s="45"/>
    </row>
    <row r="11" spans="1:42" x14ac:dyDescent="0.25">
      <c r="K11" s="69"/>
    </row>
    <row r="12" spans="1:42" x14ac:dyDescent="0.25">
      <c r="G12" s="69"/>
      <c r="I12" s="69"/>
    </row>
    <row r="13" spans="1:42" x14ac:dyDescent="0.25">
      <c r="G13" s="71"/>
    </row>
    <row r="16" spans="1:42" x14ac:dyDescent="0.25">
      <c r="G16" s="71"/>
    </row>
  </sheetData>
  <mergeCells count="12">
    <mergeCell ref="B1:O1"/>
    <mergeCell ref="B2:O2"/>
    <mergeCell ref="N3:N4"/>
    <mergeCell ref="O3:O4"/>
    <mergeCell ref="B3:B4"/>
    <mergeCell ref="C3:C4"/>
    <mergeCell ref="D3:D4"/>
    <mergeCell ref="E3:E4"/>
    <mergeCell ref="F3:G3"/>
    <mergeCell ref="H3:I3"/>
    <mergeCell ref="J3:K3"/>
    <mergeCell ref="L3:M3"/>
  </mergeCells>
  <pageMargins left="0.39370078740157483" right="0.39370078740157483" top="0.39370078740157483" bottom="0.39370078740157483" header="0.31496062992125984" footer="0.31496062992125984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O65"/>
  <sheetViews>
    <sheetView view="pageBreakPreview" topLeftCell="B1" zoomScale="85" zoomScaleNormal="90" zoomScaleSheetLayoutView="85" workbookViewId="0">
      <pane xSplit="4" ySplit="9" topLeftCell="F61" activePane="bottomRight" state="frozen"/>
      <selection activeCell="B1" sqref="B1"/>
      <selection pane="topRight" activeCell="F1" sqref="F1"/>
      <selection pane="bottomLeft" activeCell="B10" sqref="B10"/>
      <selection pane="bottomRight" activeCell="G64" sqref="G64:L65"/>
    </sheetView>
  </sheetViews>
  <sheetFormatPr defaultRowHeight="16.5" x14ac:dyDescent="0.25"/>
  <cols>
    <col min="1" max="1" width="10.42578125" style="1" hidden="1" customWidth="1"/>
    <col min="2" max="2" width="5.7109375" style="1" customWidth="1"/>
    <col min="3" max="3" width="42.42578125" style="1" customWidth="1"/>
    <col min="4" max="4" width="23.7109375" style="1" customWidth="1"/>
    <col min="5" max="5" width="18.85546875" style="1" customWidth="1"/>
    <col min="6" max="6" width="17.28515625" style="1" customWidth="1"/>
    <col min="7" max="7" width="16" style="1" customWidth="1"/>
    <col min="8" max="8" width="16.28515625" style="1" customWidth="1"/>
    <col min="9" max="9" width="15.42578125" style="1" customWidth="1"/>
    <col min="10" max="10" width="14.5703125" style="1" customWidth="1"/>
    <col min="11" max="11" width="15.140625" style="1" customWidth="1"/>
    <col min="12" max="13" width="16.85546875" style="1" customWidth="1"/>
    <col min="14" max="14" width="24.85546875" style="1" customWidth="1"/>
    <col min="15" max="15" width="24.7109375" style="1" customWidth="1"/>
    <col min="16" max="29" width="16.85546875" style="1" customWidth="1"/>
    <col min="30" max="30" width="3.140625" style="1" customWidth="1"/>
    <col min="31" max="31" width="22.5703125" style="1" customWidth="1"/>
    <col min="32" max="32" width="14.42578125" style="1" hidden="1" customWidth="1"/>
    <col min="33" max="33" width="14" style="1" hidden="1" customWidth="1"/>
    <col min="34" max="34" width="12.7109375" style="1" hidden="1" customWidth="1"/>
    <col min="35" max="35" width="20.85546875" style="1" customWidth="1"/>
    <col min="36" max="36" width="12" style="1" hidden="1" customWidth="1"/>
    <col min="37" max="37" width="3" style="1" hidden="1" customWidth="1"/>
    <col min="38" max="38" width="21.28515625" style="1" customWidth="1"/>
    <col min="39" max="39" width="14.7109375" style="1" hidden="1" customWidth="1"/>
    <col min="40" max="40" width="12.7109375" style="1" hidden="1" customWidth="1"/>
    <col min="41" max="41" width="25.42578125" style="1" customWidth="1"/>
    <col min="42" max="16384" width="9.140625" style="1"/>
  </cols>
  <sheetData>
    <row r="1" spans="1:41" ht="68.25" customHeight="1" x14ac:dyDescent="0.25">
      <c r="A1" s="16" t="s">
        <v>49</v>
      </c>
      <c r="B1" s="15"/>
      <c r="C1" s="103" t="s">
        <v>139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5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</row>
    <row r="2" spans="1:41" x14ac:dyDescent="0.25">
      <c r="C2" s="139" t="s">
        <v>153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1:41" ht="16.5" customHeight="1" x14ac:dyDescent="0.25">
      <c r="B3" s="134" t="s">
        <v>14</v>
      </c>
      <c r="C3" s="104" t="s">
        <v>56</v>
      </c>
      <c r="D3" s="104" t="s">
        <v>3</v>
      </c>
      <c r="E3" s="104" t="s">
        <v>13</v>
      </c>
      <c r="F3" s="104" t="s">
        <v>140</v>
      </c>
      <c r="G3" s="104"/>
      <c r="H3" s="104" t="s">
        <v>154</v>
      </c>
      <c r="I3" s="104"/>
      <c r="J3" s="104" t="s">
        <v>74</v>
      </c>
      <c r="K3" s="104"/>
      <c r="L3" s="104" t="s">
        <v>73</v>
      </c>
      <c r="M3" s="104"/>
      <c r="N3" s="104" t="s">
        <v>85</v>
      </c>
      <c r="O3" s="104" t="s">
        <v>86</v>
      </c>
    </row>
    <row r="4" spans="1:41" ht="72.75" customHeight="1" x14ac:dyDescent="0.25">
      <c r="B4" s="134"/>
      <c r="C4" s="104"/>
      <c r="D4" s="104"/>
      <c r="E4" s="104"/>
      <c r="F4" s="104" t="str">
        <f>H4</f>
        <v>Всего</v>
      </c>
      <c r="G4" s="104" t="s">
        <v>114</v>
      </c>
      <c r="H4" s="104" t="s">
        <v>0</v>
      </c>
      <c r="I4" s="104" t="s">
        <v>114</v>
      </c>
      <c r="J4" s="104" t="s">
        <v>0</v>
      </c>
      <c r="K4" s="104" t="s">
        <v>114</v>
      </c>
      <c r="L4" s="104" t="s">
        <v>0</v>
      </c>
      <c r="M4" s="104" t="s">
        <v>114</v>
      </c>
      <c r="N4" s="104"/>
      <c r="O4" s="104"/>
    </row>
    <row r="5" spans="1:41" x14ac:dyDescent="0.25">
      <c r="B5" s="13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</row>
    <row r="6" spans="1:41" x14ac:dyDescent="0.25">
      <c r="B6" s="19">
        <v>1</v>
      </c>
      <c r="C6" s="19">
        <f>B6+1</f>
        <v>2</v>
      </c>
      <c r="D6" s="19">
        <f t="shared" ref="D6:O6" si="0">C6+1</f>
        <v>3</v>
      </c>
      <c r="E6" s="19">
        <f t="shared" si="0"/>
        <v>4</v>
      </c>
      <c r="F6" s="5">
        <f t="shared" si="0"/>
        <v>5</v>
      </c>
      <c r="G6" s="5">
        <f t="shared" si="0"/>
        <v>6</v>
      </c>
      <c r="H6" s="5">
        <f t="shared" si="0"/>
        <v>7</v>
      </c>
      <c r="I6" s="5">
        <f t="shared" si="0"/>
        <v>8</v>
      </c>
      <c r="J6" s="5">
        <f t="shared" si="0"/>
        <v>9</v>
      </c>
      <c r="K6" s="5">
        <f t="shared" si="0"/>
        <v>10</v>
      </c>
      <c r="L6" s="5">
        <f t="shared" si="0"/>
        <v>11</v>
      </c>
      <c r="M6" s="5">
        <f t="shared" si="0"/>
        <v>12</v>
      </c>
      <c r="N6" s="5">
        <f t="shared" si="0"/>
        <v>13</v>
      </c>
      <c r="O6" s="5">
        <f t="shared" si="0"/>
        <v>14</v>
      </c>
    </row>
    <row r="7" spans="1:41" x14ac:dyDescent="0.25">
      <c r="B7" s="19"/>
      <c r="C7" s="19"/>
      <c r="D7" s="19"/>
      <c r="E7" s="19"/>
      <c r="F7" s="5"/>
      <c r="G7" s="5"/>
      <c r="H7" s="5"/>
      <c r="I7" s="5"/>
      <c r="J7" s="5"/>
      <c r="K7" s="5"/>
      <c r="L7" s="5"/>
      <c r="M7" s="5"/>
      <c r="N7" s="5"/>
      <c r="O7" s="5"/>
    </row>
    <row r="8" spans="1:41" ht="36" customHeight="1" x14ac:dyDescent="0.25">
      <c r="B8" s="20">
        <v>1</v>
      </c>
      <c r="C8" s="138" t="s">
        <v>76</v>
      </c>
      <c r="D8" s="138"/>
      <c r="E8" s="138"/>
      <c r="F8" s="31">
        <f>G8</f>
        <v>50561.5</v>
      </c>
      <c r="G8" s="31">
        <f>SUM(G10:G28)</f>
        <v>50561.5</v>
      </c>
      <c r="H8" s="31">
        <f>I8</f>
        <v>28533</v>
      </c>
      <c r="I8" s="31">
        <f>SUM(I10:I28)</f>
        <v>28533</v>
      </c>
      <c r="J8" s="31">
        <f>K8</f>
        <v>26405.199999999997</v>
      </c>
      <c r="K8" s="31">
        <f>SUM(K10:K28)</f>
        <v>26405.199999999997</v>
      </c>
      <c r="L8" s="31">
        <f>M8</f>
        <v>26405.199999999997</v>
      </c>
      <c r="M8" s="31">
        <f>SUM(M10:M28)</f>
        <v>26405.199999999997</v>
      </c>
      <c r="N8" s="29">
        <f>J8/H8</f>
        <v>0.92542669891003393</v>
      </c>
      <c r="O8" s="29">
        <f>L8/H8</f>
        <v>0.92542669891003393</v>
      </c>
    </row>
    <row r="9" spans="1:41" x14ac:dyDescent="0.25">
      <c r="B9" s="20"/>
      <c r="C9" s="32" t="s">
        <v>57</v>
      </c>
      <c r="D9" s="14"/>
      <c r="E9" s="13"/>
      <c r="F9" s="33"/>
      <c r="G9" s="33"/>
      <c r="H9" s="33"/>
      <c r="I9" s="33"/>
      <c r="J9" s="33"/>
      <c r="K9" s="33"/>
      <c r="L9" s="33"/>
      <c r="M9" s="33"/>
      <c r="N9" s="30"/>
      <c r="O9" s="30"/>
    </row>
    <row r="10" spans="1:41" ht="47.25" x14ac:dyDescent="0.25">
      <c r="B10" s="34" t="s">
        <v>6</v>
      </c>
      <c r="C10" s="54" t="s">
        <v>116</v>
      </c>
      <c r="D10" s="14" t="s">
        <v>35</v>
      </c>
      <c r="E10" s="14" t="s">
        <v>61</v>
      </c>
      <c r="F10" s="35">
        <f t="shared" ref="F10:F54" si="1">G10</f>
        <v>4158.6000000000004</v>
      </c>
      <c r="G10" s="99">
        <v>4158.6000000000004</v>
      </c>
      <c r="H10" s="35">
        <f>I10</f>
        <v>1813.3</v>
      </c>
      <c r="I10" s="35">
        <v>1813.3</v>
      </c>
      <c r="J10" s="35">
        <f t="shared" ref="J10:J51" si="2">K10</f>
        <v>1813.2</v>
      </c>
      <c r="K10" s="35">
        <v>1813.2</v>
      </c>
      <c r="L10" s="35">
        <f t="shared" ref="L10:L51" si="3">M10</f>
        <v>1813.2</v>
      </c>
      <c r="M10" s="35">
        <f t="shared" ref="M10:M28" si="4">K10</f>
        <v>1813.2</v>
      </c>
      <c r="N10" s="30">
        <f>J10/H10</f>
        <v>0.99994485192742522</v>
      </c>
      <c r="O10" s="30">
        <f>L10/H10</f>
        <v>0.99994485192742522</v>
      </c>
    </row>
    <row r="11" spans="1:41" ht="47.25" x14ac:dyDescent="0.25">
      <c r="B11" s="34" t="s">
        <v>7</v>
      </c>
      <c r="C11" s="54" t="s">
        <v>117</v>
      </c>
      <c r="D11" s="14" t="s">
        <v>35</v>
      </c>
      <c r="E11" s="14" t="s">
        <v>61</v>
      </c>
      <c r="F11" s="35">
        <f t="shared" si="1"/>
        <v>2138.6999999999998</v>
      </c>
      <c r="G11" s="99">
        <v>2138.6999999999998</v>
      </c>
      <c r="H11" s="35">
        <f t="shared" ref="H11:H28" si="5">I11</f>
        <v>1887.9</v>
      </c>
      <c r="I11" s="35">
        <v>1887.9</v>
      </c>
      <c r="J11" s="35">
        <f t="shared" si="2"/>
        <v>626.5</v>
      </c>
      <c r="K11" s="35">
        <v>626.5</v>
      </c>
      <c r="L11" s="35">
        <f t="shared" si="3"/>
        <v>626.5</v>
      </c>
      <c r="M11" s="35">
        <f t="shared" si="4"/>
        <v>626.5</v>
      </c>
      <c r="N11" s="30">
        <f t="shared" ref="N11:N48" si="6">J11/H11</f>
        <v>0.33185020393029291</v>
      </c>
      <c r="O11" s="30">
        <f t="shared" ref="O11:O48" si="7">L11/H11</f>
        <v>0.33185020393029291</v>
      </c>
    </row>
    <row r="12" spans="1:41" ht="47.25" x14ac:dyDescent="0.25">
      <c r="B12" s="34" t="s">
        <v>8</v>
      </c>
      <c r="C12" s="54" t="s">
        <v>118</v>
      </c>
      <c r="D12" s="14" t="s">
        <v>35</v>
      </c>
      <c r="E12" s="14" t="s">
        <v>61</v>
      </c>
      <c r="F12" s="35">
        <f t="shared" ref="F12" si="8">G12</f>
        <v>4531.3</v>
      </c>
      <c r="G12" s="99">
        <v>4531.3</v>
      </c>
      <c r="H12" s="35">
        <f t="shared" si="5"/>
        <v>2529.6</v>
      </c>
      <c r="I12" s="35">
        <v>2529.6</v>
      </c>
      <c r="J12" s="35">
        <f t="shared" ref="J12" si="9">K12</f>
        <v>2529.5</v>
      </c>
      <c r="K12" s="35">
        <v>2529.5</v>
      </c>
      <c r="L12" s="35">
        <f t="shared" ref="L12" si="10">M12</f>
        <v>2529.5</v>
      </c>
      <c r="M12" s="35">
        <f t="shared" si="4"/>
        <v>2529.5</v>
      </c>
      <c r="N12" s="36">
        <f t="shared" ref="N12" si="11">J12/H12</f>
        <v>0.99996046805819105</v>
      </c>
      <c r="O12" s="30">
        <f t="shared" ref="O12" si="12">L12/H12</f>
        <v>0.99996046805819105</v>
      </c>
    </row>
    <row r="13" spans="1:41" ht="47.25" x14ac:dyDescent="0.25">
      <c r="B13" s="34" t="s">
        <v>9</v>
      </c>
      <c r="C13" s="54" t="s">
        <v>119</v>
      </c>
      <c r="D13" s="14" t="s">
        <v>35</v>
      </c>
      <c r="E13" s="14" t="s">
        <v>61</v>
      </c>
      <c r="F13" s="35">
        <f t="shared" si="1"/>
        <v>1981.7</v>
      </c>
      <c r="G13" s="99">
        <v>1981.7</v>
      </c>
      <c r="H13" s="35">
        <f t="shared" si="5"/>
        <v>924.7</v>
      </c>
      <c r="I13" s="35">
        <v>924.7</v>
      </c>
      <c r="J13" s="35">
        <f t="shared" si="2"/>
        <v>924.6</v>
      </c>
      <c r="K13" s="35">
        <v>924.6</v>
      </c>
      <c r="L13" s="35">
        <f t="shared" si="3"/>
        <v>924.6</v>
      </c>
      <c r="M13" s="35">
        <f t="shared" si="4"/>
        <v>924.6</v>
      </c>
      <c r="N13" s="36">
        <f t="shared" si="6"/>
        <v>0.99989185681842763</v>
      </c>
      <c r="O13" s="30">
        <f t="shared" si="7"/>
        <v>0.99989185681842763</v>
      </c>
    </row>
    <row r="14" spans="1:41" ht="47.25" x14ac:dyDescent="0.25">
      <c r="B14" s="34" t="s">
        <v>10</v>
      </c>
      <c r="C14" s="54" t="s">
        <v>120</v>
      </c>
      <c r="D14" s="14" t="s">
        <v>35</v>
      </c>
      <c r="E14" s="14" t="s">
        <v>61</v>
      </c>
      <c r="F14" s="35">
        <f t="shared" si="1"/>
        <v>2461.1999999999998</v>
      </c>
      <c r="G14" s="99">
        <v>2461.1999999999998</v>
      </c>
      <c r="H14" s="35">
        <f t="shared" si="5"/>
        <v>1075.3</v>
      </c>
      <c r="I14" s="35">
        <v>1075.3</v>
      </c>
      <c r="J14" s="35">
        <f t="shared" si="2"/>
        <v>403.1</v>
      </c>
      <c r="K14" s="35">
        <v>403.1</v>
      </c>
      <c r="L14" s="35">
        <f t="shared" si="3"/>
        <v>403.1</v>
      </c>
      <c r="M14" s="35">
        <f t="shared" si="4"/>
        <v>403.1</v>
      </c>
      <c r="N14" s="36">
        <f t="shared" si="6"/>
        <v>0.37487212870826747</v>
      </c>
      <c r="O14" s="30">
        <f t="shared" si="7"/>
        <v>0.37487212870826747</v>
      </c>
    </row>
    <row r="15" spans="1:41" ht="47.25" x14ac:dyDescent="0.25">
      <c r="B15" s="34" t="s">
        <v>16</v>
      </c>
      <c r="C15" s="54" t="s">
        <v>121</v>
      </c>
      <c r="D15" s="14" t="s">
        <v>35</v>
      </c>
      <c r="E15" s="14" t="s">
        <v>61</v>
      </c>
      <c r="F15" s="35">
        <f t="shared" si="1"/>
        <v>1497.2</v>
      </c>
      <c r="G15" s="99">
        <v>1497.2</v>
      </c>
      <c r="H15" s="35">
        <f t="shared" si="5"/>
        <v>1057.2</v>
      </c>
      <c r="I15" s="35">
        <v>1057.2</v>
      </c>
      <c r="J15" s="35">
        <f t="shared" si="2"/>
        <v>1057.2</v>
      </c>
      <c r="K15" s="35">
        <v>1057.2</v>
      </c>
      <c r="L15" s="35">
        <f t="shared" si="3"/>
        <v>1057.2</v>
      </c>
      <c r="M15" s="35">
        <f t="shared" si="4"/>
        <v>1057.2</v>
      </c>
      <c r="N15" s="36">
        <f t="shared" si="6"/>
        <v>1</v>
      </c>
      <c r="O15" s="30">
        <f t="shared" si="7"/>
        <v>1</v>
      </c>
    </row>
    <row r="16" spans="1:41" ht="47.25" x14ac:dyDescent="0.25">
      <c r="B16" s="34" t="s">
        <v>11</v>
      </c>
      <c r="C16" s="54" t="s">
        <v>122</v>
      </c>
      <c r="D16" s="14" t="s">
        <v>35</v>
      </c>
      <c r="E16" s="14" t="s">
        <v>61</v>
      </c>
      <c r="F16" s="35">
        <f t="shared" si="1"/>
        <v>1818.6</v>
      </c>
      <c r="G16" s="99">
        <v>1818.6</v>
      </c>
      <c r="H16" s="35">
        <f t="shared" si="5"/>
        <v>358.2</v>
      </c>
      <c r="I16" s="35">
        <v>358.2</v>
      </c>
      <c r="J16" s="35">
        <f t="shared" si="2"/>
        <v>358.1</v>
      </c>
      <c r="K16" s="35">
        <v>358.1</v>
      </c>
      <c r="L16" s="35">
        <f t="shared" si="3"/>
        <v>358.1</v>
      </c>
      <c r="M16" s="35">
        <f t="shared" si="4"/>
        <v>358.1</v>
      </c>
      <c r="N16" s="36">
        <f t="shared" si="6"/>
        <v>0.99972082635399229</v>
      </c>
      <c r="O16" s="30">
        <f t="shared" si="7"/>
        <v>0.99972082635399229</v>
      </c>
    </row>
    <row r="17" spans="2:15" ht="47.25" x14ac:dyDescent="0.25">
      <c r="B17" s="34" t="s">
        <v>17</v>
      </c>
      <c r="C17" s="54" t="s">
        <v>123</v>
      </c>
      <c r="D17" s="14" t="s">
        <v>35</v>
      </c>
      <c r="E17" s="14" t="s">
        <v>61</v>
      </c>
      <c r="F17" s="35">
        <f t="shared" si="1"/>
        <v>3499.5</v>
      </c>
      <c r="G17" s="99">
        <v>3499.5</v>
      </c>
      <c r="H17" s="35">
        <f t="shared" si="5"/>
        <v>1212</v>
      </c>
      <c r="I17" s="35">
        <v>1212</v>
      </c>
      <c r="J17" s="35">
        <f t="shared" si="2"/>
        <v>1212</v>
      </c>
      <c r="K17" s="35">
        <v>1212</v>
      </c>
      <c r="L17" s="35">
        <f t="shared" si="3"/>
        <v>1212</v>
      </c>
      <c r="M17" s="35">
        <f t="shared" si="4"/>
        <v>1212</v>
      </c>
      <c r="N17" s="36">
        <f t="shared" si="6"/>
        <v>1</v>
      </c>
      <c r="O17" s="30">
        <f t="shared" si="7"/>
        <v>1</v>
      </c>
    </row>
    <row r="18" spans="2:15" ht="47.25" x14ac:dyDescent="0.25">
      <c r="B18" s="34" t="s">
        <v>18</v>
      </c>
      <c r="C18" s="54" t="s">
        <v>124</v>
      </c>
      <c r="D18" s="14" t="s">
        <v>35</v>
      </c>
      <c r="E18" s="14" t="s">
        <v>61</v>
      </c>
      <c r="F18" s="35">
        <f t="shared" si="1"/>
        <v>2081.5</v>
      </c>
      <c r="G18" s="99">
        <v>2081.5</v>
      </c>
      <c r="H18" s="35">
        <f t="shared" si="5"/>
        <v>1141.8</v>
      </c>
      <c r="I18" s="35">
        <v>1141.8</v>
      </c>
      <c r="J18" s="35">
        <f t="shared" si="2"/>
        <v>1141.5</v>
      </c>
      <c r="K18" s="35">
        <v>1141.5</v>
      </c>
      <c r="L18" s="35">
        <f t="shared" si="3"/>
        <v>1141.5</v>
      </c>
      <c r="M18" s="35">
        <f t="shared" si="4"/>
        <v>1141.5</v>
      </c>
      <c r="N18" s="36">
        <f t="shared" si="6"/>
        <v>0.99973725696269056</v>
      </c>
      <c r="O18" s="30">
        <f t="shared" si="7"/>
        <v>0.99973725696269056</v>
      </c>
    </row>
    <row r="19" spans="2:15" ht="47.25" x14ac:dyDescent="0.25">
      <c r="B19" s="34" t="s">
        <v>19</v>
      </c>
      <c r="C19" s="54" t="s">
        <v>125</v>
      </c>
      <c r="D19" s="14" t="s">
        <v>35</v>
      </c>
      <c r="E19" s="14" t="s">
        <v>61</v>
      </c>
      <c r="F19" s="35">
        <f t="shared" si="1"/>
        <v>285.2</v>
      </c>
      <c r="G19" s="99">
        <v>285.2</v>
      </c>
      <c r="H19" s="35">
        <f>I19</f>
        <v>242.9</v>
      </c>
      <c r="I19" s="35">
        <v>242.9</v>
      </c>
      <c r="J19" s="35">
        <f t="shared" si="2"/>
        <v>226.4</v>
      </c>
      <c r="K19" s="35">
        <v>226.4</v>
      </c>
      <c r="L19" s="35">
        <f t="shared" si="3"/>
        <v>226.4</v>
      </c>
      <c r="M19" s="35">
        <f t="shared" si="4"/>
        <v>226.4</v>
      </c>
      <c r="N19" s="36">
        <f t="shared" si="6"/>
        <v>0.9320708110333471</v>
      </c>
      <c r="O19" s="30">
        <f t="shared" si="7"/>
        <v>0.9320708110333471</v>
      </c>
    </row>
    <row r="20" spans="2:15" ht="47.25" x14ac:dyDescent="0.25">
      <c r="B20" s="34" t="s">
        <v>20</v>
      </c>
      <c r="C20" s="54" t="s">
        <v>126</v>
      </c>
      <c r="D20" s="14" t="s">
        <v>35</v>
      </c>
      <c r="E20" s="14" t="s">
        <v>61</v>
      </c>
      <c r="F20" s="35">
        <f t="shared" si="1"/>
        <v>2427.6999999999998</v>
      </c>
      <c r="G20" s="99">
        <v>2427.6999999999998</v>
      </c>
      <c r="H20" s="35">
        <f t="shared" si="5"/>
        <v>455.7</v>
      </c>
      <c r="I20" s="35">
        <v>455.7</v>
      </c>
      <c r="J20" s="35">
        <f t="shared" si="2"/>
        <v>455.5</v>
      </c>
      <c r="K20" s="35">
        <v>455.5</v>
      </c>
      <c r="L20" s="35">
        <f t="shared" si="3"/>
        <v>455.5</v>
      </c>
      <c r="M20" s="35">
        <f t="shared" si="4"/>
        <v>455.5</v>
      </c>
      <c r="N20" s="36">
        <f t="shared" si="6"/>
        <v>0.99956111476848808</v>
      </c>
      <c r="O20" s="30">
        <f t="shared" si="7"/>
        <v>0.99956111476848808</v>
      </c>
    </row>
    <row r="21" spans="2:15" ht="47.25" x14ac:dyDescent="0.25">
      <c r="B21" s="34" t="s">
        <v>21</v>
      </c>
      <c r="C21" s="54" t="s">
        <v>127</v>
      </c>
      <c r="D21" s="14" t="s">
        <v>35</v>
      </c>
      <c r="E21" s="14" t="s">
        <v>61</v>
      </c>
      <c r="F21" s="35">
        <f t="shared" si="1"/>
        <v>2946.8</v>
      </c>
      <c r="G21" s="99">
        <v>2946.8</v>
      </c>
      <c r="H21" s="35">
        <f t="shared" si="5"/>
        <v>1508.4</v>
      </c>
      <c r="I21" s="35">
        <v>1508.4</v>
      </c>
      <c r="J21" s="35">
        <f t="shared" si="2"/>
        <v>1508.3</v>
      </c>
      <c r="K21" s="35">
        <v>1508.3</v>
      </c>
      <c r="L21" s="35">
        <f t="shared" si="3"/>
        <v>1508.3</v>
      </c>
      <c r="M21" s="35">
        <f t="shared" si="4"/>
        <v>1508.3</v>
      </c>
      <c r="N21" s="36">
        <f t="shared" si="6"/>
        <v>0.99993370458764241</v>
      </c>
      <c r="O21" s="30">
        <f t="shared" si="7"/>
        <v>0.99993370458764241</v>
      </c>
    </row>
    <row r="22" spans="2:15" ht="47.25" x14ac:dyDescent="0.25">
      <c r="B22" s="34" t="s">
        <v>22</v>
      </c>
      <c r="C22" s="54" t="s">
        <v>128</v>
      </c>
      <c r="D22" s="14" t="s">
        <v>35</v>
      </c>
      <c r="E22" s="14" t="s">
        <v>61</v>
      </c>
      <c r="F22" s="35">
        <f t="shared" si="1"/>
        <v>2937.9</v>
      </c>
      <c r="G22" s="99">
        <v>2937.9</v>
      </c>
      <c r="H22" s="35">
        <f t="shared" si="5"/>
        <v>2118.1999999999998</v>
      </c>
      <c r="I22" s="35">
        <v>2118.1999999999998</v>
      </c>
      <c r="J22" s="35">
        <f t="shared" si="2"/>
        <v>2118.1999999999998</v>
      </c>
      <c r="K22" s="35">
        <v>2118.1999999999998</v>
      </c>
      <c r="L22" s="35">
        <f t="shared" si="3"/>
        <v>2118.1999999999998</v>
      </c>
      <c r="M22" s="35">
        <f t="shared" si="4"/>
        <v>2118.1999999999998</v>
      </c>
      <c r="N22" s="36">
        <f t="shared" si="6"/>
        <v>1</v>
      </c>
      <c r="O22" s="30">
        <f t="shared" si="7"/>
        <v>1</v>
      </c>
    </row>
    <row r="23" spans="2:15" ht="47.25" x14ac:dyDescent="0.25">
      <c r="B23" s="34" t="s">
        <v>62</v>
      </c>
      <c r="C23" s="54" t="s">
        <v>129</v>
      </c>
      <c r="D23" s="14" t="s">
        <v>35</v>
      </c>
      <c r="E23" s="14" t="s">
        <v>61</v>
      </c>
      <c r="F23" s="35">
        <f t="shared" si="1"/>
        <v>2858.8</v>
      </c>
      <c r="G23" s="99">
        <v>2858.8</v>
      </c>
      <c r="H23" s="35">
        <f t="shared" si="5"/>
        <v>2220.1</v>
      </c>
      <c r="I23" s="35">
        <v>2220.1</v>
      </c>
      <c r="J23" s="35">
        <f t="shared" si="2"/>
        <v>2044.1</v>
      </c>
      <c r="K23" s="35">
        <v>2044.1</v>
      </c>
      <c r="L23" s="35">
        <f t="shared" si="3"/>
        <v>2044.1</v>
      </c>
      <c r="M23" s="35">
        <f t="shared" si="4"/>
        <v>2044.1</v>
      </c>
      <c r="N23" s="36">
        <f t="shared" si="6"/>
        <v>0.92072429169857217</v>
      </c>
      <c r="O23" s="30">
        <f t="shared" si="7"/>
        <v>0.92072429169857217</v>
      </c>
    </row>
    <row r="24" spans="2:15" ht="47.25" x14ac:dyDescent="0.25">
      <c r="B24" s="34" t="s">
        <v>63</v>
      </c>
      <c r="C24" s="54" t="s">
        <v>130</v>
      </c>
      <c r="D24" s="14" t="s">
        <v>35</v>
      </c>
      <c r="E24" s="14" t="s">
        <v>61</v>
      </c>
      <c r="F24" s="35">
        <f t="shared" si="1"/>
        <v>2137.1</v>
      </c>
      <c r="G24" s="99">
        <v>2137.1</v>
      </c>
      <c r="H24" s="35">
        <f t="shared" si="5"/>
        <v>1168</v>
      </c>
      <c r="I24" s="35">
        <v>1168</v>
      </c>
      <c r="J24" s="35">
        <f t="shared" si="2"/>
        <v>1167.8</v>
      </c>
      <c r="K24" s="35">
        <v>1167.8</v>
      </c>
      <c r="L24" s="35">
        <f t="shared" si="3"/>
        <v>1167.8</v>
      </c>
      <c r="M24" s="35">
        <f t="shared" si="4"/>
        <v>1167.8</v>
      </c>
      <c r="N24" s="36">
        <f t="shared" si="6"/>
        <v>0.99982876712328761</v>
      </c>
      <c r="O24" s="30">
        <f t="shared" si="7"/>
        <v>0.99982876712328761</v>
      </c>
    </row>
    <row r="25" spans="2:15" ht="47.25" x14ac:dyDescent="0.25">
      <c r="B25" s="34" t="s">
        <v>64</v>
      </c>
      <c r="C25" s="54" t="s">
        <v>131</v>
      </c>
      <c r="D25" s="14" t="s">
        <v>35</v>
      </c>
      <c r="E25" s="14" t="s">
        <v>61</v>
      </c>
      <c r="F25" s="35">
        <f t="shared" si="1"/>
        <v>1121.2</v>
      </c>
      <c r="G25" s="99">
        <v>1121.2</v>
      </c>
      <c r="H25" s="35">
        <f t="shared" si="5"/>
        <v>670.8</v>
      </c>
      <c r="I25" s="35">
        <v>670.8</v>
      </c>
      <c r="J25" s="35">
        <f t="shared" si="2"/>
        <v>670.7</v>
      </c>
      <c r="K25" s="35">
        <v>670.7</v>
      </c>
      <c r="L25" s="35">
        <f t="shared" si="3"/>
        <v>670.7</v>
      </c>
      <c r="M25" s="35">
        <f t="shared" si="4"/>
        <v>670.7</v>
      </c>
      <c r="N25" s="36">
        <f t="shared" si="6"/>
        <v>0.99985092426952904</v>
      </c>
      <c r="O25" s="30">
        <f t="shared" si="7"/>
        <v>0.99985092426952904</v>
      </c>
    </row>
    <row r="26" spans="2:15" ht="47.25" x14ac:dyDescent="0.25">
      <c r="B26" s="34" t="s">
        <v>77</v>
      </c>
      <c r="C26" s="54" t="s">
        <v>132</v>
      </c>
      <c r="D26" s="14" t="s">
        <v>35</v>
      </c>
      <c r="E26" s="14" t="s">
        <v>61</v>
      </c>
      <c r="F26" s="35">
        <f t="shared" ref="F26" si="13">G26</f>
        <v>2605.4</v>
      </c>
      <c r="G26" s="99">
        <v>2605.4</v>
      </c>
      <c r="H26" s="35">
        <f t="shared" si="5"/>
        <v>1655.8</v>
      </c>
      <c r="I26" s="35">
        <v>1655.8</v>
      </c>
      <c r="J26" s="35">
        <f t="shared" ref="J26:J27" si="14">K26</f>
        <v>1655.7</v>
      </c>
      <c r="K26" s="35">
        <v>1655.7</v>
      </c>
      <c r="L26" s="35">
        <f t="shared" ref="L26:L27" si="15">M26</f>
        <v>1655.7</v>
      </c>
      <c r="M26" s="35">
        <f t="shared" si="4"/>
        <v>1655.7</v>
      </c>
      <c r="N26" s="36">
        <f t="shared" ref="N26:N27" si="16">J26/H26</f>
        <v>0.99993960623263689</v>
      </c>
      <c r="O26" s="30">
        <f t="shared" ref="O26:O27" si="17">L26/H26</f>
        <v>0.99993960623263689</v>
      </c>
    </row>
    <row r="27" spans="2:15" ht="47.25" x14ac:dyDescent="0.25">
      <c r="B27" s="34" t="s">
        <v>78</v>
      </c>
      <c r="C27" s="54" t="s">
        <v>133</v>
      </c>
      <c r="D27" s="14" t="s">
        <v>35</v>
      </c>
      <c r="E27" s="13" t="s">
        <v>61</v>
      </c>
      <c r="F27" s="35">
        <f>G27</f>
        <v>4843</v>
      </c>
      <c r="G27" s="99">
        <v>4843</v>
      </c>
      <c r="H27" s="35">
        <f t="shared" si="5"/>
        <v>2553.1999999999998</v>
      </c>
      <c r="I27" s="35">
        <v>2553.1999999999998</v>
      </c>
      <c r="J27" s="35">
        <f t="shared" si="14"/>
        <v>2553</v>
      </c>
      <c r="K27" s="35">
        <v>2553</v>
      </c>
      <c r="L27" s="35">
        <f t="shared" si="15"/>
        <v>2553</v>
      </c>
      <c r="M27" s="35">
        <f t="shared" si="4"/>
        <v>2553</v>
      </c>
      <c r="N27" s="36">
        <f t="shared" si="16"/>
        <v>0.99992166692777695</v>
      </c>
      <c r="O27" s="30">
        <f t="shared" si="17"/>
        <v>0.99992166692777695</v>
      </c>
    </row>
    <row r="28" spans="2:15" ht="47.25" x14ac:dyDescent="0.25">
      <c r="B28" s="34" t="s">
        <v>113</v>
      </c>
      <c r="C28" s="54" t="s">
        <v>79</v>
      </c>
      <c r="D28" s="14" t="s">
        <v>35</v>
      </c>
      <c r="E28" s="14" t="s">
        <v>61</v>
      </c>
      <c r="F28" s="100">
        <f>G28</f>
        <v>4230.1000000000004</v>
      </c>
      <c r="G28" s="99">
        <v>4230.1000000000004</v>
      </c>
      <c r="H28" s="35">
        <f t="shared" si="5"/>
        <v>3939.9</v>
      </c>
      <c r="I28" s="35">
        <v>3939.9</v>
      </c>
      <c r="J28" s="35">
        <f t="shared" si="2"/>
        <v>3939.8</v>
      </c>
      <c r="K28" s="35">
        <v>3939.8</v>
      </c>
      <c r="L28" s="35">
        <f t="shared" si="3"/>
        <v>3939.8</v>
      </c>
      <c r="M28" s="35">
        <f t="shared" si="4"/>
        <v>3939.8</v>
      </c>
      <c r="N28" s="36">
        <f t="shared" si="6"/>
        <v>0.99997461864514325</v>
      </c>
      <c r="O28" s="30">
        <f t="shared" si="7"/>
        <v>0.99997461864514325</v>
      </c>
    </row>
    <row r="29" spans="2:15" ht="47.25" customHeight="1" x14ac:dyDescent="0.25">
      <c r="B29" s="34" t="s">
        <v>39</v>
      </c>
      <c r="C29" s="135" t="s">
        <v>58</v>
      </c>
      <c r="D29" s="136"/>
      <c r="E29" s="137"/>
      <c r="F29" s="37">
        <f>G29</f>
        <v>49663.44</v>
      </c>
      <c r="G29" s="37">
        <f>SUM(G31:G48)</f>
        <v>49663.44</v>
      </c>
      <c r="H29" s="37">
        <f>I29</f>
        <v>33322.700000000004</v>
      </c>
      <c r="I29" s="37">
        <f>SUM(I31:I48)</f>
        <v>33322.700000000004</v>
      </c>
      <c r="J29" s="37">
        <f>K29</f>
        <v>33240.9</v>
      </c>
      <c r="K29" s="37">
        <f>SUM(K31:K48)</f>
        <v>33240.9</v>
      </c>
      <c r="L29" s="37">
        <f t="shared" si="3"/>
        <v>33240.9</v>
      </c>
      <c r="M29" s="31">
        <f>SUM(M31:M48)</f>
        <v>33240.9</v>
      </c>
      <c r="N29" s="38">
        <f t="shared" si="6"/>
        <v>0.99754521692419873</v>
      </c>
      <c r="O29" s="29">
        <f>L29/H29</f>
        <v>0.99754521692419873</v>
      </c>
    </row>
    <row r="30" spans="2:15" x14ac:dyDescent="0.25">
      <c r="B30" s="34"/>
      <c r="C30" s="39" t="s">
        <v>57</v>
      </c>
      <c r="D30" s="14"/>
      <c r="E30" s="14"/>
      <c r="F30" s="35"/>
      <c r="G30" s="35"/>
      <c r="H30" s="35"/>
      <c r="I30" s="35"/>
      <c r="J30" s="35"/>
      <c r="K30" s="35"/>
      <c r="L30" s="35"/>
      <c r="M30" s="33"/>
      <c r="N30" s="36"/>
      <c r="O30" s="30"/>
    </row>
    <row r="31" spans="2:15" ht="47.25" x14ac:dyDescent="0.25">
      <c r="B31" s="34" t="s">
        <v>23</v>
      </c>
      <c r="C31" s="54" t="s">
        <v>116</v>
      </c>
      <c r="D31" s="14" t="s">
        <v>35</v>
      </c>
      <c r="E31" s="14" t="s">
        <v>61</v>
      </c>
      <c r="F31" s="35">
        <f t="shared" si="1"/>
        <v>1597.7</v>
      </c>
      <c r="G31" s="101">
        <f>1554.9+42.8</f>
        <v>1597.7</v>
      </c>
      <c r="H31" s="35">
        <f>I31</f>
        <v>1050.9000000000001</v>
      </c>
      <c r="I31" s="35">
        <v>1050.9000000000001</v>
      </c>
      <c r="J31" s="35">
        <f t="shared" si="2"/>
        <v>1050.8</v>
      </c>
      <c r="K31" s="35">
        <v>1050.8</v>
      </c>
      <c r="L31" s="35">
        <f t="shared" si="3"/>
        <v>1050.8</v>
      </c>
      <c r="M31" s="35">
        <f t="shared" ref="M31:M48" si="18">K31</f>
        <v>1050.8</v>
      </c>
      <c r="N31" s="36">
        <f t="shared" si="6"/>
        <v>0.99990484346750397</v>
      </c>
      <c r="O31" s="30">
        <f t="shared" si="7"/>
        <v>0.99990484346750397</v>
      </c>
    </row>
    <row r="32" spans="2:15" ht="47.25" x14ac:dyDescent="0.25">
      <c r="B32" s="34" t="s">
        <v>24</v>
      </c>
      <c r="C32" s="54" t="s">
        <v>117</v>
      </c>
      <c r="D32" s="14" t="s">
        <v>35</v>
      </c>
      <c r="E32" s="14" t="s">
        <v>61</v>
      </c>
      <c r="F32" s="35">
        <f t="shared" si="1"/>
        <v>1934.94</v>
      </c>
      <c r="G32" s="101">
        <f>1883.14+51.8</f>
        <v>1934.94</v>
      </c>
      <c r="H32" s="35">
        <f t="shared" ref="H32:H48" si="19">I32</f>
        <v>1272.7</v>
      </c>
      <c r="I32" s="35">
        <v>1272.7</v>
      </c>
      <c r="J32" s="35">
        <f t="shared" si="2"/>
        <v>1272.7</v>
      </c>
      <c r="K32" s="35">
        <v>1272.7</v>
      </c>
      <c r="L32" s="35">
        <f t="shared" si="3"/>
        <v>1272.7</v>
      </c>
      <c r="M32" s="35">
        <f t="shared" si="18"/>
        <v>1272.7</v>
      </c>
      <c r="N32" s="36">
        <f t="shared" si="6"/>
        <v>1</v>
      </c>
      <c r="O32" s="30">
        <f t="shared" si="7"/>
        <v>1</v>
      </c>
    </row>
    <row r="33" spans="2:15" ht="47.25" x14ac:dyDescent="0.25">
      <c r="B33" s="34" t="s">
        <v>25</v>
      </c>
      <c r="C33" s="54" t="s">
        <v>118</v>
      </c>
      <c r="D33" s="14" t="s">
        <v>35</v>
      </c>
      <c r="E33" s="14" t="s">
        <v>61</v>
      </c>
      <c r="F33" s="35">
        <f t="shared" ref="F33:F34" si="20">G33</f>
        <v>2892.8</v>
      </c>
      <c r="G33" s="101">
        <f>2815.4+77.4</f>
        <v>2892.8</v>
      </c>
      <c r="H33" s="35">
        <f t="shared" si="19"/>
        <v>1902.7</v>
      </c>
      <c r="I33" s="35">
        <v>1902.7</v>
      </c>
      <c r="J33" s="35">
        <f t="shared" ref="J33:J34" si="21">K33</f>
        <v>1902.7</v>
      </c>
      <c r="K33" s="35">
        <v>1902.7</v>
      </c>
      <c r="L33" s="35">
        <f t="shared" ref="L33:L34" si="22">M33</f>
        <v>1902.7</v>
      </c>
      <c r="M33" s="35">
        <f t="shared" si="18"/>
        <v>1902.7</v>
      </c>
      <c r="N33" s="36">
        <f t="shared" ref="N33:N34" si="23">J33/H33</f>
        <v>1</v>
      </c>
      <c r="O33" s="30">
        <f t="shared" ref="O33:O34" si="24">L33/H33</f>
        <v>1</v>
      </c>
    </row>
    <row r="34" spans="2:15" ht="47.25" x14ac:dyDescent="0.25">
      <c r="B34" s="34" t="s">
        <v>26</v>
      </c>
      <c r="C34" s="54" t="s">
        <v>119</v>
      </c>
      <c r="D34" s="14" t="s">
        <v>35</v>
      </c>
      <c r="E34" s="14" t="s">
        <v>61</v>
      </c>
      <c r="F34" s="35">
        <f t="shared" si="20"/>
        <v>1019.3</v>
      </c>
      <c r="G34" s="101">
        <f>992+27.3</f>
        <v>1019.3</v>
      </c>
      <c r="H34" s="35">
        <f t="shared" si="19"/>
        <v>670.4</v>
      </c>
      <c r="I34" s="35">
        <v>670.4</v>
      </c>
      <c r="J34" s="35">
        <f t="shared" si="21"/>
        <v>670.4</v>
      </c>
      <c r="K34" s="35">
        <v>670.4</v>
      </c>
      <c r="L34" s="35">
        <f t="shared" si="22"/>
        <v>670.4</v>
      </c>
      <c r="M34" s="35">
        <f t="shared" si="18"/>
        <v>670.4</v>
      </c>
      <c r="N34" s="36">
        <f t="shared" si="23"/>
        <v>1</v>
      </c>
      <c r="O34" s="30">
        <f t="shared" si="24"/>
        <v>1</v>
      </c>
    </row>
    <row r="35" spans="2:15" ht="47.25" x14ac:dyDescent="0.25">
      <c r="B35" s="34" t="s">
        <v>27</v>
      </c>
      <c r="C35" s="54" t="s">
        <v>120</v>
      </c>
      <c r="D35" s="14" t="s">
        <v>35</v>
      </c>
      <c r="E35" s="14" t="s">
        <v>61</v>
      </c>
      <c r="F35" s="35">
        <f t="shared" si="1"/>
        <v>2538.1</v>
      </c>
      <c r="G35" s="101">
        <f>2470.1+68</f>
        <v>2538.1</v>
      </c>
      <c r="H35" s="35">
        <f t="shared" si="19"/>
        <v>1669.4</v>
      </c>
      <c r="I35" s="35">
        <v>1669.4</v>
      </c>
      <c r="J35" s="35">
        <f t="shared" si="2"/>
        <v>1669.4</v>
      </c>
      <c r="K35" s="35">
        <v>1669.4</v>
      </c>
      <c r="L35" s="35">
        <f t="shared" si="3"/>
        <v>1669.4</v>
      </c>
      <c r="M35" s="35">
        <f t="shared" si="18"/>
        <v>1669.4</v>
      </c>
      <c r="N35" s="36">
        <f t="shared" si="6"/>
        <v>1</v>
      </c>
      <c r="O35" s="30">
        <f t="shared" si="7"/>
        <v>1</v>
      </c>
    </row>
    <row r="36" spans="2:15" ht="47.25" x14ac:dyDescent="0.25">
      <c r="B36" s="34" t="s">
        <v>28</v>
      </c>
      <c r="C36" s="54" t="s">
        <v>121</v>
      </c>
      <c r="D36" s="14" t="s">
        <v>35</v>
      </c>
      <c r="E36" s="14" t="s">
        <v>61</v>
      </c>
      <c r="F36" s="35">
        <f t="shared" si="1"/>
        <v>3069.7999999999997</v>
      </c>
      <c r="G36" s="101">
        <f>2987.6+82.2</f>
        <v>3069.7999999999997</v>
      </c>
      <c r="H36" s="35">
        <f t="shared" si="19"/>
        <v>2019.1</v>
      </c>
      <c r="I36" s="35">
        <v>2019.1</v>
      </c>
      <c r="J36" s="35">
        <f t="shared" si="2"/>
        <v>2019.1</v>
      </c>
      <c r="K36" s="35">
        <v>2019.1</v>
      </c>
      <c r="L36" s="35">
        <f t="shared" si="3"/>
        <v>2019.1</v>
      </c>
      <c r="M36" s="35">
        <f t="shared" si="18"/>
        <v>2019.1</v>
      </c>
      <c r="N36" s="36">
        <f t="shared" si="6"/>
        <v>1</v>
      </c>
      <c r="O36" s="30">
        <f t="shared" si="7"/>
        <v>1</v>
      </c>
    </row>
    <row r="37" spans="2:15" ht="47.25" x14ac:dyDescent="0.25">
      <c r="B37" s="34" t="s">
        <v>29</v>
      </c>
      <c r="C37" s="54" t="s">
        <v>122</v>
      </c>
      <c r="D37" s="14" t="s">
        <v>35</v>
      </c>
      <c r="E37" s="14" t="s">
        <v>61</v>
      </c>
      <c r="F37" s="35">
        <f t="shared" si="1"/>
        <v>1860.6</v>
      </c>
      <c r="G37" s="101">
        <f>1810.8+49.8</f>
        <v>1860.6</v>
      </c>
      <c r="H37" s="35">
        <f t="shared" si="19"/>
        <v>1223.8</v>
      </c>
      <c r="I37" s="35">
        <v>1223.8</v>
      </c>
      <c r="J37" s="35">
        <f t="shared" si="2"/>
        <v>1223.8</v>
      </c>
      <c r="K37" s="35">
        <v>1223.8</v>
      </c>
      <c r="L37" s="35">
        <f t="shared" si="3"/>
        <v>1223.8</v>
      </c>
      <c r="M37" s="35">
        <f t="shared" si="18"/>
        <v>1223.8</v>
      </c>
      <c r="N37" s="36">
        <f t="shared" si="6"/>
        <v>1</v>
      </c>
      <c r="O37" s="30">
        <f t="shared" si="7"/>
        <v>1</v>
      </c>
    </row>
    <row r="38" spans="2:15" ht="47.25" x14ac:dyDescent="0.25">
      <c r="B38" s="34" t="s">
        <v>30</v>
      </c>
      <c r="C38" s="54" t="s">
        <v>123</v>
      </c>
      <c r="D38" s="14" t="s">
        <v>35</v>
      </c>
      <c r="E38" s="14" t="s">
        <v>61</v>
      </c>
      <c r="F38" s="35">
        <f t="shared" si="1"/>
        <v>3029.1000000000004</v>
      </c>
      <c r="G38" s="101">
        <f>3672.4-643.3</f>
        <v>3029.1000000000004</v>
      </c>
      <c r="H38" s="35">
        <f t="shared" si="19"/>
        <v>1992.4</v>
      </c>
      <c r="I38" s="35">
        <v>1992.4</v>
      </c>
      <c r="J38" s="35">
        <f t="shared" si="2"/>
        <v>1992.4</v>
      </c>
      <c r="K38" s="35">
        <v>1992.4</v>
      </c>
      <c r="L38" s="35">
        <f t="shared" si="3"/>
        <v>1992.4</v>
      </c>
      <c r="M38" s="35">
        <f t="shared" si="18"/>
        <v>1992.4</v>
      </c>
      <c r="N38" s="36">
        <f t="shared" si="6"/>
        <v>1</v>
      </c>
      <c r="O38" s="30">
        <f t="shared" si="7"/>
        <v>1</v>
      </c>
    </row>
    <row r="39" spans="2:15" ht="47.25" x14ac:dyDescent="0.25">
      <c r="B39" s="34" t="s">
        <v>31</v>
      </c>
      <c r="C39" s="54" t="s">
        <v>124</v>
      </c>
      <c r="D39" s="14" t="s">
        <v>35</v>
      </c>
      <c r="E39" s="14" t="s">
        <v>61</v>
      </c>
      <c r="F39" s="35">
        <f t="shared" si="1"/>
        <v>4628.3</v>
      </c>
      <c r="G39" s="101">
        <f>4504.5+123.8</f>
        <v>4628.3</v>
      </c>
      <c r="H39" s="35">
        <f t="shared" si="19"/>
        <v>3044.3</v>
      </c>
      <c r="I39" s="35">
        <v>3044.3</v>
      </c>
      <c r="J39" s="35">
        <f t="shared" si="2"/>
        <v>3044.2</v>
      </c>
      <c r="K39" s="35">
        <v>3044.2</v>
      </c>
      <c r="L39" s="35">
        <f t="shared" si="3"/>
        <v>3044.2</v>
      </c>
      <c r="M39" s="35">
        <f t="shared" si="18"/>
        <v>3044.2</v>
      </c>
      <c r="N39" s="36">
        <f t="shared" si="6"/>
        <v>0.99996715172617667</v>
      </c>
      <c r="O39" s="30">
        <f t="shared" si="7"/>
        <v>0.99996715172617667</v>
      </c>
    </row>
    <row r="40" spans="2:15" ht="47.25" x14ac:dyDescent="0.25">
      <c r="B40" s="34" t="s">
        <v>66</v>
      </c>
      <c r="C40" s="54" t="s">
        <v>125</v>
      </c>
      <c r="D40" s="14" t="s">
        <v>35</v>
      </c>
      <c r="E40" s="14" t="s">
        <v>61</v>
      </c>
      <c r="F40" s="35">
        <f>G40</f>
        <v>4093.3</v>
      </c>
      <c r="G40" s="101">
        <f>3796.9+186.9+109.5</f>
        <v>4093.3</v>
      </c>
      <c r="H40" s="35">
        <f>I40</f>
        <v>3345.3</v>
      </c>
      <c r="I40" s="35">
        <v>3345.3</v>
      </c>
      <c r="J40" s="35">
        <f>K40</f>
        <v>3298.7</v>
      </c>
      <c r="K40" s="35">
        <v>3298.7</v>
      </c>
      <c r="L40" s="35">
        <f>M40</f>
        <v>3298.7</v>
      </c>
      <c r="M40" s="35">
        <f>K40</f>
        <v>3298.7</v>
      </c>
      <c r="N40" s="36">
        <f>J40/H40</f>
        <v>0.98607000866887862</v>
      </c>
      <c r="O40" s="30">
        <f>L40/H40</f>
        <v>0.98607000866887862</v>
      </c>
    </row>
    <row r="41" spans="2:15" ht="47.25" x14ac:dyDescent="0.25">
      <c r="B41" s="34" t="s">
        <v>67</v>
      </c>
      <c r="C41" s="54" t="s">
        <v>126</v>
      </c>
      <c r="D41" s="14" t="s">
        <v>35</v>
      </c>
      <c r="E41" s="14" t="s">
        <v>61</v>
      </c>
      <c r="F41" s="35">
        <f>G41</f>
        <v>2292</v>
      </c>
      <c r="G41" s="101">
        <f>2230.6+61.4</f>
        <v>2292</v>
      </c>
      <c r="H41" s="35">
        <f>I41</f>
        <v>1507.5</v>
      </c>
      <c r="I41" s="35">
        <v>1507.5</v>
      </c>
      <c r="J41" s="35">
        <f>K41</f>
        <v>1507.5</v>
      </c>
      <c r="K41" s="35">
        <v>1507.5</v>
      </c>
      <c r="L41" s="35">
        <f>M41</f>
        <v>1507.5</v>
      </c>
      <c r="M41" s="35">
        <f>K41</f>
        <v>1507.5</v>
      </c>
      <c r="N41" s="36">
        <f>J41/H41</f>
        <v>1</v>
      </c>
      <c r="O41" s="30">
        <f>L41/H41</f>
        <v>1</v>
      </c>
    </row>
    <row r="42" spans="2:15" ht="47.25" x14ac:dyDescent="0.25">
      <c r="B42" s="34" t="s">
        <v>68</v>
      </c>
      <c r="C42" s="54" t="s">
        <v>127</v>
      </c>
      <c r="D42" s="14" t="s">
        <v>35</v>
      </c>
      <c r="E42" s="14" t="s">
        <v>61</v>
      </c>
      <c r="F42" s="35">
        <f t="shared" si="1"/>
        <v>4053.5</v>
      </c>
      <c r="G42" s="101">
        <f>3945+108.5</f>
        <v>4053.5</v>
      </c>
      <c r="H42" s="35">
        <f t="shared" si="19"/>
        <v>2666.2</v>
      </c>
      <c r="I42" s="35">
        <v>2666.2</v>
      </c>
      <c r="J42" s="35">
        <f t="shared" si="2"/>
        <v>2666.1</v>
      </c>
      <c r="K42" s="35">
        <v>2666.1</v>
      </c>
      <c r="L42" s="35">
        <f t="shared" si="3"/>
        <v>2666.1</v>
      </c>
      <c r="M42" s="35">
        <f t="shared" si="18"/>
        <v>2666.1</v>
      </c>
      <c r="N42" s="36">
        <f t="shared" si="6"/>
        <v>0.99996249343635135</v>
      </c>
      <c r="O42" s="30">
        <f t="shared" si="7"/>
        <v>0.99996249343635135</v>
      </c>
    </row>
    <row r="43" spans="2:15" ht="47.25" x14ac:dyDescent="0.25">
      <c r="B43" s="34" t="s">
        <v>69</v>
      </c>
      <c r="C43" s="54" t="s">
        <v>128</v>
      </c>
      <c r="D43" s="14" t="s">
        <v>35</v>
      </c>
      <c r="E43" s="14" t="s">
        <v>61</v>
      </c>
      <c r="F43" s="35">
        <f t="shared" si="1"/>
        <v>1675.8000000000002</v>
      </c>
      <c r="G43" s="101">
        <f>2090.8-415</f>
        <v>1675.8000000000002</v>
      </c>
      <c r="H43" s="35">
        <f t="shared" si="19"/>
        <v>1102.2</v>
      </c>
      <c r="I43" s="35">
        <v>1102.2</v>
      </c>
      <c r="J43" s="35">
        <f t="shared" si="2"/>
        <v>1102.2</v>
      </c>
      <c r="K43" s="35">
        <v>1102.2</v>
      </c>
      <c r="L43" s="35">
        <f t="shared" si="3"/>
        <v>1102.2</v>
      </c>
      <c r="M43" s="35">
        <f t="shared" si="18"/>
        <v>1102.2</v>
      </c>
      <c r="N43" s="36">
        <f t="shared" si="6"/>
        <v>1</v>
      </c>
      <c r="O43" s="30">
        <f t="shared" si="7"/>
        <v>1</v>
      </c>
    </row>
    <row r="44" spans="2:15" ht="47.25" x14ac:dyDescent="0.25">
      <c r="B44" s="34" t="s">
        <v>70</v>
      </c>
      <c r="C44" s="54" t="s">
        <v>130</v>
      </c>
      <c r="D44" s="14" t="s">
        <v>35</v>
      </c>
      <c r="E44" s="14" t="s">
        <v>61</v>
      </c>
      <c r="F44" s="35">
        <f t="shared" si="1"/>
        <v>1751</v>
      </c>
      <c r="G44" s="101">
        <f>1704.2+46.8</f>
        <v>1751</v>
      </c>
      <c r="H44" s="35">
        <f t="shared" si="19"/>
        <v>1151.8</v>
      </c>
      <c r="I44" s="35">
        <v>1151.8</v>
      </c>
      <c r="J44" s="35">
        <f t="shared" si="2"/>
        <v>1151.8</v>
      </c>
      <c r="K44" s="35">
        <v>1151.8</v>
      </c>
      <c r="L44" s="35">
        <f t="shared" si="3"/>
        <v>1151.8</v>
      </c>
      <c r="M44" s="35">
        <f t="shared" si="18"/>
        <v>1151.8</v>
      </c>
      <c r="N44" s="36">
        <f t="shared" si="6"/>
        <v>1</v>
      </c>
      <c r="O44" s="30">
        <f t="shared" si="7"/>
        <v>1</v>
      </c>
    </row>
    <row r="45" spans="2:15" ht="47.25" x14ac:dyDescent="0.25">
      <c r="B45" s="34" t="s">
        <v>71</v>
      </c>
      <c r="C45" s="54" t="s">
        <v>131</v>
      </c>
      <c r="D45" s="14" t="s">
        <v>35</v>
      </c>
      <c r="E45" s="14" t="s">
        <v>61</v>
      </c>
      <c r="F45" s="35">
        <f t="shared" si="1"/>
        <v>1910.3</v>
      </c>
      <c r="G45" s="101">
        <f>1859.2+51.1</f>
        <v>1910.3</v>
      </c>
      <c r="H45" s="35">
        <f t="shared" si="19"/>
        <v>1256.5</v>
      </c>
      <c r="I45" s="35">
        <v>1256.5</v>
      </c>
      <c r="J45" s="35">
        <f t="shared" si="2"/>
        <v>1256.4000000000001</v>
      </c>
      <c r="K45" s="35">
        <v>1256.4000000000001</v>
      </c>
      <c r="L45" s="35">
        <f t="shared" si="3"/>
        <v>1256.4000000000001</v>
      </c>
      <c r="M45" s="35">
        <f t="shared" si="18"/>
        <v>1256.4000000000001</v>
      </c>
      <c r="N45" s="36">
        <f t="shared" si="6"/>
        <v>0.99992041384799057</v>
      </c>
      <c r="O45" s="30">
        <f t="shared" si="7"/>
        <v>0.99992041384799057</v>
      </c>
    </row>
    <row r="46" spans="2:15" ht="47.25" x14ac:dyDescent="0.25">
      <c r="B46" s="34" t="s">
        <v>80</v>
      </c>
      <c r="C46" s="54" t="s">
        <v>132</v>
      </c>
      <c r="D46" s="14" t="s">
        <v>35</v>
      </c>
      <c r="E46" s="14" t="s">
        <v>61</v>
      </c>
      <c r="F46" s="35">
        <f t="shared" ref="F46" si="25">G46</f>
        <v>948.19999999999993</v>
      </c>
      <c r="G46" s="101">
        <f>922.8+25.4</f>
        <v>948.19999999999993</v>
      </c>
      <c r="H46" s="35">
        <f t="shared" si="19"/>
        <v>623.70000000000005</v>
      </c>
      <c r="I46" s="35">
        <v>623.70000000000005</v>
      </c>
      <c r="J46" s="35">
        <f t="shared" ref="J46" si="26">K46</f>
        <v>623.6</v>
      </c>
      <c r="K46" s="35">
        <v>623.6</v>
      </c>
      <c r="L46" s="35">
        <f t="shared" ref="L46" si="27">M46</f>
        <v>623.6</v>
      </c>
      <c r="M46" s="35">
        <f t="shared" si="18"/>
        <v>623.6</v>
      </c>
      <c r="N46" s="36">
        <f t="shared" ref="N46" si="28">J46/H46</f>
        <v>0.99983966650633316</v>
      </c>
      <c r="O46" s="30">
        <f t="shared" ref="O46" si="29">L46/H46</f>
        <v>0.99983966650633316</v>
      </c>
    </row>
    <row r="47" spans="2:15" ht="47.25" x14ac:dyDescent="0.25">
      <c r="B47" s="34" t="s">
        <v>81</v>
      </c>
      <c r="C47" s="54" t="s">
        <v>133</v>
      </c>
      <c r="D47" s="14" t="s">
        <v>35</v>
      </c>
      <c r="E47" s="14" t="s">
        <v>61</v>
      </c>
      <c r="F47" s="35">
        <f>G47</f>
        <v>3053.7000000000003</v>
      </c>
      <c r="G47" s="101">
        <f>3000.9+52.8</f>
        <v>3053.7000000000003</v>
      </c>
      <c r="H47" s="35">
        <f>I47</f>
        <v>2012.4</v>
      </c>
      <c r="I47" s="35">
        <v>2012.4</v>
      </c>
      <c r="J47" s="35">
        <f>K47</f>
        <v>2012.4</v>
      </c>
      <c r="K47" s="35">
        <v>2012.4</v>
      </c>
      <c r="L47" s="35">
        <f>M47</f>
        <v>2012.4</v>
      </c>
      <c r="M47" s="35">
        <f>K47</f>
        <v>2012.4</v>
      </c>
      <c r="N47" s="36">
        <f>J47/H47</f>
        <v>1</v>
      </c>
      <c r="O47" s="30">
        <f>L47/H47</f>
        <v>1</v>
      </c>
    </row>
    <row r="48" spans="2:15" ht="47.25" x14ac:dyDescent="0.25">
      <c r="B48" s="34" t="s">
        <v>112</v>
      </c>
      <c r="C48" s="54" t="s">
        <v>79</v>
      </c>
      <c r="D48" s="14" t="s">
        <v>35</v>
      </c>
      <c r="E48" s="14" t="s">
        <v>61</v>
      </c>
      <c r="F48" s="35">
        <f t="shared" si="1"/>
        <v>7315</v>
      </c>
      <c r="G48" s="101">
        <v>7315</v>
      </c>
      <c r="H48" s="35">
        <f t="shared" si="19"/>
        <v>4811.3999999999996</v>
      </c>
      <c r="I48" s="35">
        <v>4811.3999999999996</v>
      </c>
      <c r="J48" s="35">
        <f t="shared" si="2"/>
        <v>4776.7</v>
      </c>
      <c r="K48" s="35">
        <v>4776.7</v>
      </c>
      <c r="L48" s="35">
        <f t="shared" si="3"/>
        <v>4776.7</v>
      </c>
      <c r="M48" s="35">
        <f t="shared" si="18"/>
        <v>4776.7</v>
      </c>
      <c r="N48" s="36">
        <f t="shared" si="6"/>
        <v>0.99278796192376439</v>
      </c>
      <c r="O48" s="30">
        <f t="shared" si="7"/>
        <v>0.99278796192376439</v>
      </c>
    </row>
    <row r="49" spans="2:15" ht="55.5" customHeight="1" x14ac:dyDescent="0.25">
      <c r="B49" s="34" t="s">
        <v>46</v>
      </c>
      <c r="C49" s="135" t="s">
        <v>59</v>
      </c>
      <c r="D49" s="136"/>
      <c r="E49" s="137"/>
      <c r="F49" s="37">
        <f>SUM(F51:F60)</f>
        <v>5555</v>
      </c>
      <c r="G49" s="37">
        <f t="shared" ref="G49:M49" si="30">SUM(G51:G60)</f>
        <v>5555</v>
      </c>
      <c r="H49" s="37">
        <f t="shared" si="30"/>
        <v>5555.0000000000009</v>
      </c>
      <c r="I49" s="37">
        <f t="shared" si="30"/>
        <v>5555.0000000000009</v>
      </c>
      <c r="J49" s="37">
        <f t="shared" si="30"/>
        <v>5554.2000000000007</v>
      </c>
      <c r="K49" s="37">
        <f t="shared" si="30"/>
        <v>5554.2000000000007</v>
      </c>
      <c r="L49" s="37">
        <f t="shared" si="30"/>
        <v>5554.2000000000007</v>
      </c>
      <c r="M49" s="37">
        <f t="shared" si="30"/>
        <v>5554.2000000000007</v>
      </c>
      <c r="N49" s="9">
        <v>0</v>
      </c>
      <c r="O49" s="9">
        <v>0</v>
      </c>
    </row>
    <row r="50" spans="2:15" ht="18" customHeight="1" x14ac:dyDescent="0.25">
      <c r="B50" s="34"/>
      <c r="C50" s="39" t="s">
        <v>57</v>
      </c>
      <c r="D50" s="14"/>
      <c r="E50" s="14"/>
      <c r="F50" s="35"/>
      <c r="G50" s="35"/>
      <c r="H50" s="35"/>
      <c r="I50" s="35"/>
      <c r="J50" s="35"/>
      <c r="K50" s="35"/>
      <c r="L50" s="35"/>
      <c r="M50" s="33"/>
      <c r="N50" s="36"/>
      <c r="O50" s="30"/>
    </row>
    <row r="51" spans="2:15" ht="47.25" x14ac:dyDescent="0.25">
      <c r="B51" s="34" t="s">
        <v>65</v>
      </c>
      <c r="C51" s="62" t="s">
        <v>120</v>
      </c>
      <c r="D51" s="14" t="s">
        <v>35</v>
      </c>
      <c r="E51" s="14" t="s">
        <v>61</v>
      </c>
      <c r="F51" s="35">
        <f t="shared" si="1"/>
        <v>329.6</v>
      </c>
      <c r="G51" s="61">
        <v>329.6</v>
      </c>
      <c r="H51" s="35">
        <f t="shared" ref="H51" si="31">I51</f>
        <v>329.6</v>
      </c>
      <c r="I51" s="35">
        <v>329.6</v>
      </c>
      <c r="J51" s="35">
        <f t="shared" si="2"/>
        <v>329.6</v>
      </c>
      <c r="K51" s="35">
        <v>329.6</v>
      </c>
      <c r="L51" s="35">
        <f t="shared" si="3"/>
        <v>329.6</v>
      </c>
      <c r="M51" s="33">
        <f t="shared" ref="M51" si="32">K51</f>
        <v>329.6</v>
      </c>
      <c r="N51" s="11">
        <f>J51/H51</f>
        <v>1</v>
      </c>
      <c r="O51" s="11">
        <f>L51/H51</f>
        <v>1</v>
      </c>
    </row>
    <row r="52" spans="2:15" ht="47.25" x14ac:dyDescent="0.25">
      <c r="B52" s="34" t="s">
        <v>72</v>
      </c>
      <c r="C52" s="62" t="s">
        <v>124</v>
      </c>
      <c r="D52" s="14" t="s">
        <v>35</v>
      </c>
      <c r="E52" s="14" t="s">
        <v>61</v>
      </c>
      <c r="F52" s="35">
        <f t="shared" si="1"/>
        <v>712.7</v>
      </c>
      <c r="G52" s="61">
        <v>712.7</v>
      </c>
      <c r="H52" s="35">
        <f t="shared" ref="H52:H54" si="33">I52</f>
        <v>712.7</v>
      </c>
      <c r="I52" s="35">
        <v>712.7</v>
      </c>
      <c r="J52" s="35">
        <f t="shared" ref="J52:J54" si="34">K52</f>
        <v>712.7</v>
      </c>
      <c r="K52" s="35">
        <v>712.7</v>
      </c>
      <c r="L52" s="35">
        <f t="shared" ref="L52:L54" si="35">M52</f>
        <v>712.7</v>
      </c>
      <c r="M52" s="33">
        <v>712.7</v>
      </c>
      <c r="N52" s="11">
        <f t="shared" ref="N52:N60" si="36">J52/H52</f>
        <v>1</v>
      </c>
      <c r="O52" s="11">
        <f t="shared" ref="O52:O60" si="37">L52/H52</f>
        <v>1</v>
      </c>
    </row>
    <row r="53" spans="2:15" ht="47.25" x14ac:dyDescent="0.25">
      <c r="B53" s="34" t="s">
        <v>110</v>
      </c>
      <c r="C53" s="62" t="s">
        <v>125</v>
      </c>
      <c r="D53" s="14" t="s">
        <v>35</v>
      </c>
      <c r="E53" s="14" t="s">
        <v>61</v>
      </c>
      <c r="F53" s="35">
        <f t="shared" si="1"/>
        <v>470.69999999999993</v>
      </c>
      <c r="G53" s="61">
        <v>470.69999999999993</v>
      </c>
      <c r="H53" s="35">
        <f t="shared" si="33"/>
        <v>470.7</v>
      </c>
      <c r="I53" s="35">
        <v>470.7</v>
      </c>
      <c r="J53" s="35">
        <f t="shared" si="34"/>
        <v>469.9</v>
      </c>
      <c r="K53" s="35">
        <v>469.9</v>
      </c>
      <c r="L53" s="35">
        <f t="shared" si="35"/>
        <v>469.9</v>
      </c>
      <c r="M53" s="33">
        <v>469.9</v>
      </c>
      <c r="N53" s="11">
        <f t="shared" si="36"/>
        <v>0.99830040365413208</v>
      </c>
      <c r="O53" s="11">
        <f t="shared" si="37"/>
        <v>0.99830040365413208</v>
      </c>
    </row>
    <row r="54" spans="2:15" ht="47.25" x14ac:dyDescent="0.25">
      <c r="B54" s="34" t="s">
        <v>111</v>
      </c>
      <c r="C54" s="62" t="s">
        <v>127</v>
      </c>
      <c r="D54" s="14" t="s">
        <v>35</v>
      </c>
      <c r="E54" s="14" t="s">
        <v>61</v>
      </c>
      <c r="F54" s="35">
        <f t="shared" si="1"/>
        <v>388.5</v>
      </c>
      <c r="G54" s="61">
        <v>388.5</v>
      </c>
      <c r="H54" s="35">
        <f t="shared" si="33"/>
        <v>388.5</v>
      </c>
      <c r="I54" s="35">
        <v>388.5</v>
      </c>
      <c r="J54" s="35">
        <f t="shared" si="34"/>
        <v>388.5</v>
      </c>
      <c r="K54" s="35">
        <v>388.5</v>
      </c>
      <c r="L54" s="35">
        <f t="shared" si="35"/>
        <v>388.5</v>
      </c>
      <c r="M54" s="33">
        <f t="shared" ref="M54" si="38">K54</f>
        <v>388.5</v>
      </c>
      <c r="N54" s="11">
        <f t="shared" ref="N54" si="39">J54/H54</f>
        <v>1</v>
      </c>
      <c r="O54" s="11">
        <f t="shared" ref="O54" si="40">L54/H54</f>
        <v>1</v>
      </c>
    </row>
    <row r="55" spans="2:15" ht="47.25" x14ac:dyDescent="0.25">
      <c r="B55" s="34" t="s">
        <v>134</v>
      </c>
      <c r="C55" s="62" t="s">
        <v>128</v>
      </c>
      <c r="D55" s="14" t="s">
        <v>35</v>
      </c>
      <c r="E55" s="14" t="s">
        <v>61</v>
      </c>
      <c r="F55" s="35">
        <f t="shared" ref="F55" si="41">G55</f>
        <v>445.6</v>
      </c>
      <c r="G55" s="61">
        <v>445.6</v>
      </c>
      <c r="H55" s="35">
        <f t="shared" ref="H55" si="42">I55</f>
        <v>445.6</v>
      </c>
      <c r="I55" s="35">
        <v>445.6</v>
      </c>
      <c r="J55" s="35">
        <f t="shared" ref="J55" si="43">K55</f>
        <v>445.6</v>
      </c>
      <c r="K55" s="35">
        <v>445.6</v>
      </c>
      <c r="L55" s="35">
        <f t="shared" ref="L55" si="44">M55</f>
        <v>445.6</v>
      </c>
      <c r="M55" s="33">
        <f t="shared" ref="M55" si="45">K55</f>
        <v>445.6</v>
      </c>
      <c r="N55" s="11">
        <f t="shared" ref="N55" si="46">J55/H55</f>
        <v>1</v>
      </c>
      <c r="O55" s="11">
        <f t="shared" ref="O55" si="47">L55/H55</f>
        <v>1</v>
      </c>
    </row>
    <row r="56" spans="2:15" ht="47.25" x14ac:dyDescent="0.25">
      <c r="B56" s="34" t="s">
        <v>135</v>
      </c>
      <c r="C56" s="62" t="s">
        <v>129</v>
      </c>
      <c r="D56" s="14" t="s">
        <v>35</v>
      </c>
      <c r="E56" s="14" t="s">
        <v>61</v>
      </c>
      <c r="F56" s="35">
        <f t="shared" ref="F56:F60" si="48">G56</f>
        <v>356.6</v>
      </c>
      <c r="G56" s="61">
        <v>356.6</v>
      </c>
      <c r="H56" s="35">
        <f t="shared" ref="H56:H60" si="49">I56</f>
        <v>356.6</v>
      </c>
      <c r="I56" s="35">
        <v>356.6</v>
      </c>
      <c r="J56" s="35">
        <f t="shared" ref="J56:J60" si="50">K56</f>
        <v>356.6</v>
      </c>
      <c r="K56" s="35">
        <v>356.6</v>
      </c>
      <c r="L56" s="35">
        <f t="shared" ref="L56:L60" si="51">M56</f>
        <v>356.6</v>
      </c>
      <c r="M56" s="33">
        <f t="shared" ref="M56:M58" si="52">K56</f>
        <v>356.6</v>
      </c>
      <c r="N56" s="11">
        <f t="shared" ref="N56" si="53">J56/H56</f>
        <v>1</v>
      </c>
      <c r="O56" s="11">
        <f t="shared" ref="O56" si="54">L56/H56</f>
        <v>1</v>
      </c>
    </row>
    <row r="57" spans="2:15" ht="47.25" x14ac:dyDescent="0.25">
      <c r="B57" s="34" t="s">
        <v>136</v>
      </c>
      <c r="C57" s="62" t="s">
        <v>132</v>
      </c>
      <c r="D57" s="14" t="s">
        <v>35</v>
      </c>
      <c r="E57" s="14" t="s">
        <v>61</v>
      </c>
      <c r="F57" s="35">
        <f t="shared" si="48"/>
        <v>392.70000000000005</v>
      </c>
      <c r="G57" s="61">
        <v>392.70000000000005</v>
      </c>
      <c r="H57" s="35">
        <f t="shared" si="49"/>
        <v>392.7</v>
      </c>
      <c r="I57" s="35">
        <v>392.7</v>
      </c>
      <c r="J57" s="35">
        <f t="shared" si="50"/>
        <v>392.7</v>
      </c>
      <c r="K57" s="35">
        <v>392.7</v>
      </c>
      <c r="L57" s="35">
        <f t="shared" si="51"/>
        <v>392.7</v>
      </c>
      <c r="M57" s="33">
        <v>392.7</v>
      </c>
      <c r="N57" s="11">
        <f t="shared" si="36"/>
        <v>1</v>
      </c>
      <c r="O57" s="11">
        <f t="shared" si="37"/>
        <v>1</v>
      </c>
    </row>
    <row r="58" spans="2:15" ht="47.25" x14ac:dyDescent="0.25">
      <c r="B58" s="34" t="s">
        <v>137</v>
      </c>
      <c r="C58" s="62" t="s">
        <v>118</v>
      </c>
      <c r="D58" s="14" t="s">
        <v>35</v>
      </c>
      <c r="E58" s="14" t="s">
        <v>61</v>
      </c>
      <c r="F58" s="35">
        <f t="shared" si="48"/>
        <v>559.70000000000005</v>
      </c>
      <c r="G58" s="61">
        <v>559.70000000000005</v>
      </c>
      <c r="H58" s="35">
        <f t="shared" si="49"/>
        <v>559.70000000000005</v>
      </c>
      <c r="I58" s="35">
        <v>559.70000000000005</v>
      </c>
      <c r="J58" s="35">
        <f t="shared" si="50"/>
        <v>559.70000000000005</v>
      </c>
      <c r="K58" s="35">
        <v>559.70000000000005</v>
      </c>
      <c r="L58" s="35">
        <f t="shared" si="51"/>
        <v>559.70000000000005</v>
      </c>
      <c r="M58" s="33">
        <f t="shared" si="52"/>
        <v>559.70000000000005</v>
      </c>
      <c r="N58" s="11">
        <f t="shared" ref="N58" si="55">J58/H58</f>
        <v>1</v>
      </c>
      <c r="O58" s="11">
        <f t="shared" ref="O58" si="56">L58/H58</f>
        <v>1</v>
      </c>
    </row>
    <row r="59" spans="2:15" ht="47.25" x14ac:dyDescent="0.25">
      <c r="B59" s="34" t="s">
        <v>138</v>
      </c>
      <c r="C59" s="62" t="s">
        <v>141</v>
      </c>
      <c r="D59" s="14" t="s">
        <v>35</v>
      </c>
      <c r="E59" s="14" t="s">
        <v>61</v>
      </c>
      <c r="F59" s="35">
        <f t="shared" si="48"/>
        <v>1453.3</v>
      </c>
      <c r="G59" s="61">
        <v>1453.3</v>
      </c>
      <c r="H59" s="35">
        <f t="shared" si="49"/>
        <v>1453.3</v>
      </c>
      <c r="I59" s="35">
        <v>1453.3</v>
      </c>
      <c r="J59" s="35">
        <f t="shared" si="50"/>
        <v>1453.3</v>
      </c>
      <c r="K59" s="35">
        <v>1453.3</v>
      </c>
      <c r="L59" s="35">
        <f t="shared" si="51"/>
        <v>1453.3</v>
      </c>
      <c r="M59" s="33">
        <v>1453.3</v>
      </c>
      <c r="N59" s="11">
        <f t="shared" si="36"/>
        <v>1</v>
      </c>
      <c r="O59" s="11">
        <f t="shared" si="37"/>
        <v>1</v>
      </c>
    </row>
    <row r="60" spans="2:15" ht="47.25" x14ac:dyDescent="0.25">
      <c r="B60" s="34" t="s">
        <v>152</v>
      </c>
      <c r="C60" s="62" t="s">
        <v>123</v>
      </c>
      <c r="D60" s="14" t="s">
        <v>35</v>
      </c>
      <c r="E60" s="14" t="s">
        <v>61</v>
      </c>
      <c r="F60" s="35">
        <f t="shared" si="48"/>
        <v>445.6</v>
      </c>
      <c r="G60" s="61">
        <v>445.6</v>
      </c>
      <c r="H60" s="35">
        <f t="shared" si="49"/>
        <v>445.6</v>
      </c>
      <c r="I60" s="35">
        <v>445.6</v>
      </c>
      <c r="J60" s="35">
        <f t="shared" si="50"/>
        <v>445.6</v>
      </c>
      <c r="K60" s="35">
        <v>445.6</v>
      </c>
      <c r="L60" s="35">
        <f t="shared" si="51"/>
        <v>445.6</v>
      </c>
      <c r="M60" s="33">
        <v>445.6</v>
      </c>
      <c r="N60" s="11">
        <f t="shared" si="36"/>
        <v>1</v>
      </c>
      <c r="O60" s="11">
        <f t="shared" si="37"/>
        <v>1</v>
      </c>
    </row>
    <row r="61" spans="2:15" x14ac:dyDescent="0.25">
      <c r="B61" s="40"/>
      <c r="C61" s="41" t="s">
        <v>60</v>
      </c>
      <c r="D61" s="41"/>
      <c r="E61" s="41"/>
      <c r="F61" s="37">
        <f t="shared" ref="F61:M61" si="57">F8+F29+F49</f>
        <v>105779.94</v>
      </c>
      <c r="G61" s="37">
        <f>G8+G29+G49</f>
        <v>105779.94</v>
      </c>
      <c r="H61" s="37">
        <f t="shared" si="57"/>
        <v>67410.700000000012</v>
      </c>
      <c r="I61" s="37">
        <f t="shared" si="57"/>
        <v>67410.700000000012</v>
      </c>
      <c r="J61" s="37">
        <f t="shared" si="57"/>
        <v>65200.3</v>
      </c>
      <c r="K61" s="37">
        <f>K8+K29+K49</f>
        <v>65200.3</v>
      </c>
      <c r="L61" s="37">
        <f t="shared" si="57"/>
        <v>65200.3</v>
      </c>
      <c r="M61" s="37">
        <f t="shared" si="57"/>
        <v>65200.3</v>
      </c>
      <c r="N61" s="29">
        <f>J61/H61</f>
        <v>0.96720995331601645</v>
      </c>
      <c r="O61" s="29">
        <f>L61/H61</f>
        <v>0.96720995331601645</v>
      </c>
    </row>
    <row r="64" spans="2:15" x14ac:dyDescent="0.25">
      <c r="G64" s="70"/>
    </row>
    <row r="65" spans="9:11" x14ac:dyDescent="0.25">
      <c r="I65" s="70"/>
      <c r="J65" s="70"/>
      <c r="K65" s="70"/>
    </row>
  </sheetData>
  <autoFilter ref="A7:AO7"/>
  <mergeCells count="23">
    <mergeCell ref="C49:E49"/>
    <mergeCell ref="C29:E29"/>
    <mergeCell ref="C8:E8"/>
    <mergeCell ref="C1:N1"/>
    <mergeCell ref="C2:N2"/>
    <mergeCell ref="D3:D5"/>
    <mergeCell ref="E3:E5"/>
    <mergeCell ref="G4:G5"/>
    <mergeCell ref="I4:I5"/>
    <mergeCell ref="K4:K5"/>
    <mergeCell ref="M4:M5"/>
    <mergeCell ref="B3:B5"/>
    <mergeCell ref="O3:O5"/>
    <mergeCell ref="L3:M3"/>
    <mergeCell ref="N3:N5"/>
    <mergeCell ref="F4:F5"/>
    <mergeCell ref="H4:H5"/>
    <mergeCell ref="J4:J5"/>
    <mergeCell ref="L4:L5"/>
    <mergeCell ref="C3:C5"/>
    <mergeCell ref="F3:G3"/>
    <mergeCell ref="H3:I3"/>
    <mergeCell ref="J3:K3"/>
  </mergeCells>
  <pageMargins left="0.39370078740157483" right="0.39370078740157483" top="0.39370078740157483" bottom="0.39370078740157483" header="0.31496062992125984" footer="0.31496062992125984"/>
  <pageSetup paperSize="9" scale="4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Подпрограмма 1</vt:lpstr>
      <vt:lpstr>Подпрограмма 3</vt:lpstr>
      <vt:lpstr>Подпрограмма 4</vt:lpstr>
      <vt:lpstr>Подпрограмма 4 (2)</vt:lpstr>
      <vt:lpstr>Подпрограмма 5</vt:lpstr>
      <vt:lpstr>Подпрограмма 6</vt:lpstr>
      <vt:lpstr>'Подпрограмма 1'!Заголовки_для_печати</vt:lpstr>
      <vt:lpstr>'Подпрограмма 3'!Заголовки_для_печати</vt:lpstr>
      <vt:lpstr>'Подпрограмма 4 (2)'!Заголовки_для_печати</vt:lpstr>
      <vt:lpstr>'Подпрограмма 1'!Область_печати</vt:lpstr>
      <vt:lpstr>'Подпрограмма 3'!Область_печати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2020-04-14T14:31:44Z</cp:lastPrinted>
  <dcterms:created xsi:type="dcterms:W3CDTF">2015-07-01T06:08:23Z</dcterms:created>
  <dcterms:modified xsi:type="dcterms:W3CDTF">2023-10-31T07:10:27Z</dcterms:modified>
</cp:coreProperties>
</file>