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РСХ\1. ОТЧЕТЫ\квартально до 15 ОЭП\2023\01.10.2023\"/>
    </mc:Choice>
  </mc:AlternateContent>
  <bookViews>
    <workbookView xWindow="0" yWindow="960" windowWidth="13710" windowHeight="921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1'!$A$1:$O$40</definedName>
    <definedName name="_xlnm.Print_Area" localSheetId="1">'приложение 2'!$A$1:$J$66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J33" i="1"/>
  <c r="J22" i="1"/>
  <c r="J30" i="1"/>
  <c r="G36" i="2"/>
  <c r="H36" i="2"/>
  <c r="I36" i="2"/>
  <c r="J36" i="2"/>
  <c r="F36" i="2"/>
  <c r="J52" i="2"/>
  <c r="H52" i="2"/>
  <c r="F52" i="2"/>
  <c r="F61" i="2"/>
  <c r="F32" i="2"/>
  <c r="F23" i="2"/>
  <c r="G17" i="2"/>
  <c r="H17" i="2"/>
  <c r="I17" i="2"/>
  <c r="F17" i="2"/>
  <c r="G23" i="2"/>
  <c r="H23" i="2"/>
  <c r="I23" i="2"/>
  <c r="J23" i="2"/>
  <c r="J20" i="2"/>
  <c r="J19" i="2"/>
  <c r="O37" i="1"/>
  <c r="N37" i="1"/>
  <c r="M28" i="1"/>
  <c r="O15" i="1"/>
  <c r="O17" i="1"/>
  <c r="N17" i="1"/>
  <c r="M17" i="1"/>
  <c r="O34" i="1"/>
  <c r="N34" i="1"/>
  <c r="M35" i="1"/>
  <c r="M36" i="1"/>
  <c r="M34" i="1"/>
  <c r="J17" i="2" l="1"/>
  <c r="M27" i="1"/>
  <c r="N27" i="1"/>
  <c r="N35" i="1"/>
  <c r="A1" i="2" l="1"/>
  <c r="G32" i="2"/>
  <c r="H32" i="2"/>
  <c r="I32" i="2"/>
  <c r="J32" i="2"/>
  <c r="G61" i="2"/>
  <c r="H61" i="2"/>
  <c r="I61" i="2"/>
  <c r="J61" i="2"/>
  <c r="D37" i="1" l="1"/>
  <c r="D33" i="1"/>
  <c r="B37" i="1" l="1"/>
  <c r="C37" i="1"/>
  <c r="E37" i="1"/>
  <c r="F37" i="1"/>
  <c r="G37" i="1"/>
  <c r="H37" i="1"/>
  <c r="I37" i="1"/>
  <c r="K37" i="1"/>
  <c r="L37" i="1"/>
  <c r="M37" i="1"/>
  <c r="B39" i="1"/>
  <c r="C39" i="1"/>
  <c r="E39" i="1"/>
  <c r="H39" i="1"/>
  <c r="N39" i="1" s="1"/>
  <c r="K39" i="1"/>
  <c r="O39" i="1" l="1"/>
  <c r="G8" i="2" l="1"/>
  <c r="H8" i="2"/>
  <c r="I8" i="2"/>
  <c r="J8" i="2"/>
  <c r="F8" i="2"/>
  <c r="B32" i="1" l="1"/>
  <c r="D15" i="1" l="1"/>
  <c r="H11" i="1"/>
  <c r="I11" i="1"/>
  <c r="J11" i="1"/>
  <c r="K11" i="1"/>
  <c r="L11" i="1"/>
  <c r="M11" i="1"/>
  <c r="B11" i="1"/>
  <c r="D11" i="1"/>
  <c r="F11" i="1"/>
  <c r="G11" i="1"/>
  <c r="N38" i="1"/>
  <c r="O38" i="1"/>
  <c r="B38" i="1"/>
  <c r="E38" i="1"/>
  <c r="H38" i="1"/>
  <c r="K38" i="1"/>
  <c r="N13" i="1"/>
  <c r="H13" i="1"/>
  <c r="D13" i="1"/>
  <c r="K13" i="1"/>
  <c r="O13" i="1" s="1"/>
  <c r="E13" i="1"/>
  <c r="B13" i="1"/>
  <c r="H65" i="2" l="1"/>
  <c r="F65" i="2"/>
  <c r="M33" i="1" l="1"/>
  <c r="L22" i="1"/>
  <c r="M22" i="1"/>
  <c r="I22" i="1"/>
  <c r="G22" i="1"/>
  <c r="G30" i="1"/>
  <c r="E32" i="1"/>
  <c r="E30" i="1" s="1"/>
  <c r="M30" i="1"/>
  <c r="K32" i="1"/>
  <c r="K30" i="1" s="1"/>
  <c r="K19" i="1"/>
  <c r="K20" i="1"/>
  <c r="J19" i="1"/>
  <c r="H20" i="1"/>
  <c r="H19" i="1" s="1"/>
  <c r="H18" i="1"/>
  <c r="G19" i="1"/>
  <c r="E19" i="1" s="1"/>
  <c r="D19" i="1"/>
  <c r="E20" i="1"/>
  <c r="O30" i="1" l="1"/>
  <c r="O32" i="1"/>
  <c r="B12" i="1"/>
  <c r="I65" i="2" l="1"/>
  <c r="J65" i="2"/>
  <c r="G65" i="2"/>
  <c r="O19" i="1"/>
  <c r="O20" i="1"/>
  <c r="O21" i="1"/>
  <c r="O23" i="1"/>
  <c r="O24" i="1"/>
  <c r="O25" i="1"/>
  <c r="O31" i="1"/>
  <c r="N19" i="1"/>
  <c r="N20" i="1"/>
  <c r="N21" i="1"/>
  <c r="N23" i="1"/>
  <c r="N24" i="1"/>
  <c r="N25" i="1"/>
  <c r="E16" i="1"/>
  <c r="K18" i="1"/>
  <c r="K17" i="1"/>
  <c r="E26" i="1"/>
  <c r="G15" i="1"/>
  <c r="G14" i="1" s="1"/>
  <c r="K26" i="1"/>
  <c r="K28" i="1"/>
  <c r="H28" i="1"/>
  <c r="H26" i="1"/>
  <c r="E28" i="1"/>
  <c r="E29" i="1"/>
  <c r="E12" i="1"/>
  <c r="E18" i="1"/>
  <c r="E17" i="1"/>
  <c r="F15" i="1"/>
  <c r="E34" i="1"/>
  <c r="E11" i="1" l="1"/>
  <c r="N28" i="1"/>
  <c r="O28" i="1"/>
  <c r="O26" i="1"/>
  <c r="N26" i="1"/>
  <c r="E15" i="1"/>
  <c r="J15" i="1"/>
  <c r="J14" i="1" s="1"/>
  <c r="J7" i="1" s="1"/>
  <c r="N11" i="1" l="1"/>
  <c r="O11" i="1"/>
  <c r="D22" i="1"/>
  <c r="E35" i="1"/>
  <c r="E27" i="1"/>
  <c r="E22" i="1" l="1"/>
  <c r="E14" i="1" s="1"/>
  <c r="H17" i="1"/>
  <c r="F33" i="1"/>
  <c r="G33" i="1"/>
  <c r="E36" i="1" l="1"/>
  <c r="E33" i="1" s="1"/>
  <c r="H32" i="1" l="1"/>
  <c r="H30" i="1" l="1"/>
  <c r="N30" i="1" s="1"/>
  <c r="N32" i="1"/>
  <c r="K36" i="1"/>
  <c r="O36" i="1" s="1"/>
  <c r="K35" i="1"/>
  <c r="O35" i="1" s="1"/>
  <c r="H35" i="1"/>
  <c r="H36" i="1"/>
  <c r="N36" i="1" s="1"/>
  <c r="H34" i="1"/>
  <c r="I15" i="1"/>
  <c r="L15" i="1"/>
  <c r="M15" i="1"/>
  <c r="I33" i="1"/>
  <c r="L33" i="1"/>
  <c r="K34" i="1"/>
  <c r="K29" i="1"/>
  <c r="O29" i="1" s="1"/>
  <c r="H29" i="1"/>
  <c r="N29" i="1" s="1"/>
  <c r="K27" i="1"/>
  <c r="O27" i="1" s="1"/>
  <c r="H27" i="1"/>
  <c r="K16" i="1"/>
  <c r="H16" i="1"/>
  <c r="K22" i="1" l="1"/>
  <c r="O22" i="1" s="1"/>
  <c r="H22" i="1"/>
  <c r="N22" i="1" s="1"/>
  <c r="K15" i="1"/>
  <c r="M14" i="1"/>
  <c r="M7" i="1" s="1"/>
  <c r="H33" i="1"/>
  <c r="N33" i="1" s="1"/>
  <c r="K33" i="1"/>
  <c r="O33" i="1" s="1"/>
  <c r="H15" i="1"/>
  <c r="N15" i="1" s="1"/>
  <c r="D30" i="1"/>
  <c r="B26" i="1"/>
  <c r="B27" i="1"/>
  <c r="B28" i="1"/>
  <c r="B29" i="1"/>
  <c r="C38" i="1"/>
  <c r="C36" i="1" s="1"/>
  <c r="C35" i="1" s="1"/>
  <c r="C34" i="1" s="1"/>
  <c r="C33" i="1" s="1"/>
  <c r="C32" i="1" s="1"/>
  <c r="C31" i="1" s="1"/>
  <c r="C30" i="1" s="1"/>
  <c r="C25" i="1" s="1"/>
  <c r="C24" i="1" s="1"/>
  <c r="C23" i="1" s="1"/>
  <c r="C22" i="1" s="1"/>
  <c r="C21" i="1" s="1"/>
  <c r="C20" i="1" s="1"/>
  <c r="C19" i="1" s="1"/>
  <c r="C18" i="1" s="1"/>
  <c r="B10" i="1"/>
  <c r="D9" i="1"/>
  <c r="B9" i="1" s="1"/>
  <c r="D14" i="1" l="1"/>
  <c r="D7" i="1" s="1"/>
  <c r="K14" i="1"/>
  <c r="O14" i="1" s="1"/>
  <c r="H14" i="1"/>
  <c r="N14" i="1" s="1"/>
  <c r="B33" i="1"/>
  <c r="B31" i="1"/>
  <c r="B34" i="1"/>
  <c r="B36" i="1"/>
  <c r="B35" i="1"/>
  <c r="B25" i="1"/>
  <c r="B30" i="1"/>
  <c r="B23" i="1"/>
  <c r="B24" i="1"/>
  <c r="B21" i="1"/>
  <c r="B22" i="1"/>
  <c r="B20" i="1"/>
  <c r="B19" i="1"/>
  <c r="B18" i="1"/>
  <c r="C17" i="1"/>
  <c r="H7" i="1" l="1"/>
  <c r="B17" i="1"/>
  <c r="C16" i="1"/>
  <c r="C15" i="1" l="1"/>
  <c r="C14" i="1" s="1"/>
  <c r="B16" i="1"/>
  <c r="K7" i="1"/>
  <c r="C12" i="1" l="1"/>
  <c r="B15" i="1"/>
  <c r="B14" i="1" s="1"/>
  <c r="B7" i="1" s="1"/>
  <c r="L30" i="1"/>
  <c r="L14" i="1" s="1"/>
  <c r="L7" i="1" s="1"/>
  <c r="I30" i="1"/>
  <c r="I14" i="1" s="1"/>
  <c r="F30" i="1"/>
  <c r="E9" i="1"/>
  <c r="E7" i="1" s="1"/>
  <c r="G9" i="1"/>
  <c r="G7" i="1" s="1"/>
  <c r="C11" i="1" l="1"/>
  <c r="C10" i="1" s="1"/>
  <c r="C9" i="1" s="1"/>
  <c r="C7" i="1" s="1"/>
  <c r="Q9" i="1"/>
  <c r="N7" i="1"/>
  <c r="O7" i="1"/>
  <c r="F9" i="1"/>
  <c r="I9" i="1"/>
  <c r="I7" i="1" s="1"/>
  <c r="F22" i="1"/>
  <c r="F14" i="1" s="1"/>
  <c r="F7" i="1" s="1"/>
</calcChain>
</file>

<file path=xl/sharedStrings.xml><?xml version="1.0" encoding="utf-8"?>
<sst xmlns="http://schemas.openxmlformats.org/spreadsheetml/2006/main" count="226" uniqueCount="137">
  <si>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</si>
  <si>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</si>
  <si>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</si>
  <si>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</si>
  <si>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</si>
  <si>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</si>
  <si>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</si>
  <si>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</si>
  <si>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</si>
  <si>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</si>
  <si>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</si>
  <si>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</si>
  <si>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</si>
  <si>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</si>
  <si>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</si>
  <si>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</si>
  <si>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</si>
  <si>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</si>
  <si>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</si>
  <si>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</si>
  <si>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</si>
  <si>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Фактическое выполнение, руб.</t>
  </si>
  <si>
    <t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t>
  </si>
  <si>
    <t>Разработка проекта на строительство фермы на 50 голов в с. Нижняя Пеша МО «Пешский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</si>
  <si>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</si>
  <si>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</si>
  <si>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Ремонт здания коровника для МКП «Омский животноводческий комплекс»</t>
  </si>
  <si>
    <t>Приобретение и доставка установки для пастеризации молока в комплекте с сепаратором-сливкоотделителем для МКП «Великовисочный животноводческий комплекс» МО 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</si>
  <si>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</si>
  <si>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>Поставка навесного фронтального погрузчика, рулонного кантователя, двигателя для трактова МКП «Омский животноводческий комплекс» МО «Омский сельсовет» НАО</t>
  </si>
  <si>
    <t>Иные мероприятия,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</si>
  <si>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</si>
  <si>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</si>
  <si>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</si>
  <si>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</si>
  <si>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</si>
  <si>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</si>
  <si>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МКП ЗР «Пешский животноводческий комплекс»</t>
  </si>
  <si>
    <t>Ремонт здания коровника на 150 голов с. Великовисочное МКП "Великовисочный животноводческий комплекс"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</si>
  <si>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</si>
  <si>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</si>
  <si>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</si>
  <si>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>О.П. Гамкив</t>
  </si>
  <si>
    <t>Поставка двух тракторов колесных, косилки ротационной, граблей колесно-пальцевых,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</si>
  <si>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МКП ЗР "Пешский животноводческий комплекс"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</si>
  <si>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</si>
  <si>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</si>
  <si>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</si>
  <si>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МП ЗР "Севержилкомсервис"</t>
  </si>
  <si>
    <t>в том числе аванс по контракту,  руб.</t>
  </si>
  <si>
    <t>Ведущий специалист сектора по развитию сельскохозяйственного производства</t>
  </si>
  <si>
    <t>Иные мероприятия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</si>
  <si>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</si>
  <si>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 xml:space="preserve">Поставка трактора колесного, пресс-подборщика, граблей колесно-пальцевых для МКП ЗР "Пешский животноводческий комплекс" 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</si>
  <si>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</si>
  <si>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Поставка каменного угля для котла-парообразователя МКП "Омский животноводческий комплекс" для МКП "Омский животноводческий комплекс"Сельского поселения "Омский сельсовет" ЗР НАО</t>
  </si>
  <si>
    <t>№ 8-ПМФ/2022 от 27.12.2022</t>
  </si>
  <si>
    <t>ООО "Изьва-Строитель"</t>
  </si>
  <si>
    <t>Индивидуальный предприниматель Шуклина Елена Ивановна</t>
  </si>
  <si>
    <t xml:space="preserve">МКП ЗР "Пешский животноводческий комплекс" </t>
  </si>
  <si>
    <t>не позднее 31.03.2023</t>
  </si>
  <si>
    <t>Сельского поселения "Омский сельсовет" ЗР НАО</t>
  </si>
  <si>
    <t>в течение 10 дней с момента оплаты</t>
  </si>
  <si>
    <t>Претензия № 254 от 01.11.2022</t>
  </si>
  <si>
    <t>ООО "Эра"</t>
  </si>
  <si>
    <t>№ 184300000422000000147 от 26.07.2023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</si>
  <si>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</si>
  <si>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рулонного пресс-подборщика и косилки дисковой для МКП "Великовисочный животноводческий комплекс"Сельского поселения "Великовисочный сельсовет" ЗР НАО</t>
  </si>
  <si>
    <t>№ 014300000423000005 от 20.02.2023</t>
  </si>
  <si>
    <t>ООО "Сельхозтехника"</t>
  </si>
  <si>
    <t>Соглашение о предоставлении субсидии с МКП "Великовисочный животноводческий комплекс" ЗР НАО в целях восстановления платежеспособности</t>
  </si>
  <si>
    <t>№ 6/У-2023 от 14.03.2023</t>
  </si>
  <si>
    <t>№ 19/У-2023 от 31.05.2023</t>
  </si>
  <si>
    <t>по состоянию на 01 октября 2023 года (с начала года нарастающим итогом)</t>
  </si>
  <si>
    <t>по состоянию на 01 октября 2023  года (с начала года нарастающим итогом)</t>
  </si>
  <si>
    <t>Кассовое исполнение на 01.10.2023</t>
  </si>
  <si>
    <t>Фактически освоено на 01.10.2023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</si>
  <si>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НАО»</t>
  </si>
  <si>
    <t>№01843000004230 от 27.03.2023</t>
  </si>
  <si>
    <t>№б/н от 25.09.2023</t>
  </si>
  <si>
    <t>ООО "ВИТАРИС"</t>
  </si>
  <si>
    <t>не позднее 01.08.2023</t>
  </si>
  <si>
    <t>до 31.10.2023</t>
  </si>
  <si>
    <t>Поставка рулонного пресс-подборщика и косилки дисковой для МКП "Великовисочный животноводческий комплекс" Сельского поселения "Великовисочный сельсовет" ЗР НАО</t>
  </si>
  <si>
    <t>ИП Шуклина Елена Ивановна</t>
  </si>
  <si>
    <t>до 31.08.2023</t>
  </si>
  <si>
    <t>не позднее 30.06.2023</t>
  </si>
  <si>
    <t>№ 184300000422000000146</t>
  </si>
  <si>
    <t>№ 8-ПП/2023 от 12.06.2023</t>
  </si>
  <si>
    <t>№ 69-р от 31.05.2023</t>
  </si>
  <si>
    <t>№14/КП-2023 от 11.08.2023</t>
  </si>
  <si>
    <t>№15/КП-2023 от 11.08.2023</t>
  </si>
  <si>
    <t>№16/КП-2023 от 11.08.2023</t>
  </si>
  <si>
    <t>в течение 15 календарных дней</t>
  </si>
  <si>
    <t>№1 от 01.07.2023</t>
  </si>
  <si>
    <t>№5 от 28.06.2023</t>
  </si>
  <si>
    <t>№1-02-05 от 02.05.2023</t>
  </si>
  <si>
    <t>ИП Бобриков Павел Климентович</t>
  </si>
  <si>
    <t>ИП Уткин Михаил Геннадьевич</t>
  </si>
  <si>
    <t>№1 от 11.07.2023</t>
  </si>
  <si>
    <t>№2 от 11.07.2023</t>
  </si>
  <si>
    <t>№3 от 11.07.2023</t>
  </si>
  <si>
    <t>№4 от 11.07.2023</t>
  </si>
  <si>
    <t>Страховые взносы</t>
  </si>
  <si>
    <t>№6/1 от 23.05.2023</t>
  </si>
  <si>
    <t>№8 от 23.05.2023</t>
  </si>
  <si>
    <t>№9 от 23.05.2023</t>
  </si>
  <si>
    <t>Таратин Лев Алексеевич</t>
  </si>
  <si>
    <t>Ивановский Петр Сергеевич</t>
  </si>
  <si>
    <t>Шубин Сергей Владиславович</t>
  </si>
  <si>
    <t>Ружников Сергей Васильевич</t>
  </si>
  <si>
    <t>ООО "ЛогистикСтройСервис"</t>
  </si>
  <si>
    <t>до 15.08.2023</t>
  </si>
  <si>
    <t>в течение 25 рабочих дней с даты ее получения</t>
  </si>
  <si>
    <t>№36 от 17.07.2023</t>
  </si>
  <si>
    <t>№6-ПУСП/2023 от 15.05.2023</t>
  </si>
  <si>
    <t>№68р от 31.05.2023</t>
  </si>
  <si>
    <t>№2697-ОТ от 07.06.2023</t>
  </si>
  <si>
    <t>№00ЗП-000066 от 13.08.2023</t>
  </si>
  <si>
    <t>№00ЗП-000050 от 15.07.2023</t>
  </si>
  <si>
    <t>№00ЗП-000046 от 15.07.2023</t>
  </si>
  <si>
    <t>№00ЗП-000047 от 15.07.2023</t>
  </si>
  <si>
    <t>№00ЗП-000045 от 15.07.2023</t>
  </si>
  <si>
    <t>№00ЗП-000048 от 15.07.2023</t>
  </si>
  <si>
    <t>№00ЗП-000049 от 15.07.2023</t>
  </si>
  <si>
    <t>ИП Прокушев Василий Александрович</t>
  </si>
  <si>
    <t>АО "Ненецкая нефтяная компания"</t>
  </si>
  <si>
    <t>Канев Владимир Ипатович</t>
  </si>
  <si>
    <t>Максимов Данила Русланович</t>
  </si>
  <si>
    <t>Борунов Юрий Вячеславович</t>
  </si>
  <si>
    <t>Чупров Федор Олегович</t>
  </si>
  <si>
    <t>Жохеев Антон Сергеевич</t>
  </si>
  <si>
    <t>Суслов Леонид Николаевич</t>
  </si>
  <si>
    <t>Сорокин Николай Александрович</t>
  </si>
  <si>
    <t>не позднее 17.08.2023</t>
  </si>
  <si>
    <t>до 31.07.2023</t>
  </si>
  <si>
    <t>до 14.08.2023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</si>
</sst>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67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164" fontId="7" fillId="5" borderId="1" xfId="2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4" xfId="0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4" fontId="6" fillId="2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13" xfId="0" applyNumberFormat="1" applyFont="1" applyFill="1" applyBorder="1" applyAlignment="1" applyProtection="1">
      <alignment vertical="center" wrapText="1"/>
      <protection locked="0"/>
    </xf>
    <xf numFmtId="0" fontId="7" fillId="0" borderId="13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4" fontId="6" fillId="6" borderId="1" xfId="2" applyNumberFormat="1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165" fontId="6" fillId="2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left" vertical="center"/>
    </xf>
    <xf numFmtId="4" fontId="6" fillId="0" borderId="5" xfId="2" applyNumberFormat="1" applyFont="1" applyFill="1" applyBorder="1" applyAlignment="1">
      <alignment horizontal="right" vertical="center" wrapText="1"/>
    </xf>
    <xf numFmtId="0" fontId="6" fillId="0" borderId="3" xfId="2" applyFont="1" applyFill="1" applyBorder="1" applyAlignment="1">
      <alignment vertical="center" wrapText="1"/>
    </xf>
    <xf numFmtId="4" fontId="6" fillId="0" borderId="3" xfId="2" applyNumberFormat="1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left" vertical="center"/>
    </xf>
    <xf numFmtId="0" fontId="6" fillId="0" borderId="1" xfId="2" applyFont="1" applyFill="1" applyBorder="1"/>
    <xf numFmtId="4" fontId="6" fillId="0" borderId="1" xfId="2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Fill="1"/>
    <xf numFmtId="1" fontId="3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165" fontId="7" fillId="0" borderId="13" xfId="0" applyNumberFormat="1" applyFont="1" applyFill="1" applyBorder="1" applyAlignment="1">
      <alignment vertical="center" wrapText="1"/>
    </xf>
    <xf numFmtId="165" fontId="6" fillId="0" borderId="13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wrapText="1"/>
    </xf>
    <xf numFmtId="165" fontId="6" fillId="0" borderId="13" xfId="2" applyNumberFormat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6" borderId="9" xfId="0" applyNumberFormat="1" applyFont="1" applyFill="1" applyBorder="1" applyAlignment="1">
      <alignment horizontal="center" vertical="center" wrapText="1"/>
    </xf>
    <xf numFmtId="164" fontId="3" fillId="6" borderId="10" xfId="0" applyNumberFormat="1" applyFont="1" applyFill="1" applyBorder="1" applyAlignment="1">
      <alignment horizontal="center" vertical="center" wrapText="1"/>
    </xf>
    <xf numFmtId="164" fontId="3" fillId="6" borderId="11" xfId="0" applyNumberFormat="1" applyFont="1" applyFill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3" fillId="6" borderId="5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left" vertical="center" wrapText="1"/>
    </xf>
    <xf numFmtId="165" fontId="6" fillId="0" borderId="15" xfId="0" applyNumberFormat="1" applyFont="1" applyFill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5" fontId="6" fillId="0" borderId="2" xfId="2" applyNumberFormat="1" applyFont="1" applyFill="1" applyBorder="1" applyAlignment="1">
      <alignment horizontal="left" vertical="center" wrapText="1"/>
    </xf>
    <xf numFmtId="165" fontId="6" fillId="0" borderId="3" xfId="2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165" fontId="6" fillId="0" borderId="15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left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view="pageBreakPreview" zoomScale="90" zoomScaleNormal="100" zoomScaleSheetLayoutView="90" workbookViewId="0">
      <selection activeCell="J37" sqref="J37"/>
    </sheetView>
  </sheetViews>
  <sheetFormatPr defaultRowHeight="15.75" x14ac:dyDescent="0.25"/>
  <cols>
    <col min="1" max="1" width="52" style="99" customWidth="1"/>
    <col min="2" max="2" width="11.7109375" style="2" customWidth="1"/>
    <col min="3" max="3" width="9.140625" style="2"/>
    <col min="4" max="4" width="11" style="2" customWidth="1"/>
    <col min="5" max="5" width="11.28515625" style="2" customWidth="1"/>
    <col min="6" max="6" width="9.140625" style="2"/>
    <col min="7" max="7" width="10.140625" style="2" bestFit="1" customWidth="1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7" ht="37.5" customHeight="1" x14ac:dyDescent="0.25">
      <c r="A1" s="135" t="s">
        <v>22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7" ht="16.5" thickBot="1" x14ac:dyDescent="0.3">
      <c r="A2" s="114"/>
      <c r="B2" s="11"/>
      <c r="C2" s="11"/>
      <c r="D2" s="136" t="s">
        <v>74</v>
      </c>
      <c r="E2" s="136"/>
      <c r="F2" s="136"/>
      <c r="G2" s="136"/>
      <c r="H2" s="136"/>
      <c r="I2" s="136"/>
      <c r="J2" s="136"/>
      <c r="K2" s="136"/>
      <c r="L2" s="136"/>
      <c r="M2" s="11"/>
      <c r="N2" s="10"/>
      <c r="O2" s="10"/>
    </row>
    <row r="3" spans="1:17" ht="31.5" customHeight="1" x14ac:dyDescent="0.25">
      <c r="A3" s="139" t="s">
        <v>0</v>
      </c>
      <c r="B3" s="141" t="s">
        <v>1</v>
      </c>
      <c r="C3" s="141"/>
      <c r="D3" s="141"/>
      <c r="E3" s="127" t="s">
        <v>17</v>
      </c>
      <c r="F3" s="128"/>
      <c r="G3" s="129"/>
      <c r="H3" s="142" t="s">
        <v>75</v>
      </c>
      <c r="I3" s="142"/>
      <c r="J3" s="142"/>
      <c r="K3" s="141" t="s">
        <v>76</v>
      </c>
      <c r="L3" s="141"/>
      <c r="M3" s="141"/>
      <c r="N3" s="141" t="s">
        <v>20</v>
      </c>
      <c r="O3" s="137" t="s">
        <v>19</v>
      </c>
    </row>
    <row r="4" spans="1:17" ht="15.75" customHeight="1" x14ac:dyDescent="0.25">
      <c r="A4" s="140"/>
      <c r="B4" s="126" t="s">
        <v>2</v>
      </c>
      <c r="C4" s="126" t="s">
        <v>3</v>
      </c>
      <c r="D4" s="126"/>
      <c r="E4" s="132" t="s">
        <v>2</v>
      </c>
      <c r="F4" s="130" t="s">
        <v>18</v>
      </c>
      <c r="G4" s="131"/>
      <c r="H4" s="143" t="s">
        <v>2</v>
      </c>
      <c r="I4" s="143" t="s">
        <v>3</v>
      </c>
      <c r="J4" s="143"/>
      <c r="K4" s="126" t="s">
        <v>2</v>
      </c>
      <c r="L4" s="126" t="s">
        <v>3</v>
      </c>
      <c r="M4" s="126"/>
      <c r="N4" s="126"/>
      <c r="O4" s="138"/>
    </row>
    <row r="5" spans="1:17" ht="33.75" customHeight="1" x14ac:dyDescent="0.25">
      <c r="A5" s="140"/>
      <c r="B5" s="126"/>
      <c r="C5" s="46" t="s">
        <v>4</v>
      </c>
      <c r="D5" s="46" t="s">
        <v>5</v>
      </c>
      <c r="E5" s="133"/>
      <c r="F5" s="88" t="s">
        <v>4</v>
      </c>
      <c r="G5" s="88" t="s">
        <v>5</v>
      </c>
      <c r="H5" s="143"/>
      <c r="I5" s="83" t="s">
        <v>4</v>
      </c>
      <c r="J5" s="83" t="s">
        <v>5</v>
      </c>
      <c r="K5" s="126"/>
      <c r="L5" s="46" t="s">
        <v>4</v>
      </c>
      <c r="M5" s="46" t="s">
        <v>5</v>
      </c>
      <c r="N5" s="126"/>
      <c r="O5" s="138"/>
    </row>
    <row r="6" spans="1:17" x14ac:dyDescent="0.25">
      <c r="A6" s="115">
        <v>1</v>
      </c>
      <c r="B6" s="3">
        <v>2</v>
      </c>
      <c r="C6" s="3">
        <v>3</v>
      </c>
      <c r="D6" s="3">
        <v>4</v>
      </c>
      <c r="E6" s="89">
        <v>5</v>
      </c>
      <c r="F6" s="89">
        <v>6</v>
      </c>
      <c r="G6" s="89">
        <v>7</v>
      </c>
      <c r="H6" s="20">
        <v>8</v>
      </c>
      <c r="I6" s="20">
        <v>9</v>
      </c>
      <c r="J6" s="20">
        <v>10</v>
      </c>
      <c r="K6" s="3">
        <v>11</v>
      </c>
      <c r="L6" s="3">
        <v>12</v>
      </c>
      <c r="M6" s="3">
        <v>13</v>
      </c>
      <c r="N6" s="3">
        <v>14</v>
      </c>
      <c r="O6" s="24">
        <v>15</v>
      </c>
    </row>
    <row r="7" spans="1:17" s="63" customFormat="1" x14ac:dyDescent="0.25">
      <c r="A7" s="116" t="s">
        <v>6</v>
      </c>
      <c r="B7" s="60">
        <f>B9+B11+B14+B33+B37</f>
        <v>129922.2</v>
      </c>
      <c r="C7" s="60">
        <f t="shared" ref="C7:M7" si="0">C9+C11+C14+C33+C37</f>
        <v>0</v>
      </c>
      <c r="D7" s="60">
        <f>D9+D11+D14+D33+D37</f>
        <v>129922.2</v>
      </c>
      <c r="E7" s="60">
        <f t="shared" si="0"/>
        <v>88000.500000000015</v>
      </c>
      <c r="F7" s="60">
        <f t="shared" si="0"/>
        <v>0</v>
      </c>
      <c r="G7" s="60">
        <f>G9+G11+G14+G33+G37</f>
        <v>88000.500000000015</v>
      </c>
      <c r="H7" s="60">
        <f t="shared" si="0"/>
        <v>81408.100000000006</v>
      </c>
      <c r="I7" s="60">
        <f t="shared" si="0"/>
        <v>0</v>
      </c>
      <c r="J7" s="60">
        <f t="shared" si="0"/>
        <v>81408.100000000006</v>
      </c>
      <c r="K7" s="60">
        <f t="shared" si="0"/>
        <v>81408.100000000006</v>
      </c>
      <c r="L7" s="60">
        <f t="shared" si="0"/>
        <v>0</v>
      </c>
      <c r="M7" s="60">
        <f t="shared" si="0"/>
        <v>81408.100000000006</v>
      </c>
      <c r="N7" s="61">
        <f>H7/E7</f>
        <v>0.9250867892796063</v>
      </c>
      <c r="O7" s="62">
        <f>K7/E7</f>
        <v>0.9250867892796063</v>
      </c>
    </row>
    <row r="8" spans="1:17" s="12" customFormat="1" x14ac:dyDescent="0.25">
      <c r="A8" s="117" t="s">
        <v>7</v>
      </c>
      <c r="B8" s="9"/>
      <c r="C8" s="9"/>
      <c r="D8" s="9"/>
      <c r="E8" s="85"/>
      <c r="F8" s="85"/>
      <c r="G8" s="85"/>
      <c r="H8" s="21"/>
      <c r="I8" s="21"/>
      <c r="J8" s="21"/>
      <c r="K8" s="9"/>
      <c r="L8" s="9"/>
      <c r="M8" s="9"/>
      <c r="N8" s="33"/>
      <c r="O8" s="34"/>
    </row>
    <row r="9" spans="1:17" s="6" customFormat="1" ht="36.75" hidden="1" customHeight="1" x14ac:dyDescent="0.25">
      <c r="A9" s="74" t="s">
        <v>34</v>
      </c>
      <c r="B9" s="29">
        <f>D9</f>
        <v>0</v>
      </c>
      <c r="C9" s="16">
        <f>SUM(C10:C10)</f>
        <v>0</v>
      </c>
      <c r="D9" s="16">
        <f>D10</f>
        <v>0</v>
      </c>
      <c r="E9" s="84">
        <f>E10</f>
        <v>0</v>
      </c>
      <c r="F9" s="84">
        <f>SUM(F10:F10)</f>
        <v>0</v>
      </c>
      <c r="G9" s="84">
        <f>G10</f>
        <v>0</v>
      </c>
      <c r="H9" s="22">
        <v>0</v>
      </c>
      <c r="I9" s="22">
        <f>SUM(I10:I10)</f>
        <v>0</v>
      </c>
      <c r="J9" s="22">
        <v>0</v>
      </c>
      <c r="K9" s="59">
        <v>0</v>
      </c>
      <c r="L9" s="59">
        <v>0</v>
      </c>
      <c r="M9" s="59">
        <v>0</v>
      </c>
      <c r="N9" s="17">
        <v>0</v>
      </c>
      <c r="O9" s="26">
        <v>0</v>
      </c>
      <c r="Q9" s="14">
        <f>75208.5-E7</f>
        <v>-12792.000000000015</v>
      </c>
    </row>
    <row r="10" spans="1:17" s="6" customFormat="1" ht="47.25" hidden="1" x14ac:dyDescent="0.25">
      <c r="A10" s="118" t="s">
        <v>23</v>
      </c>
      <c r="B10" s="30">
        <f>D10</f>
        <v>0</v>
      </c>
      <c r="C10" s="9">
        <f t="shared" ref="C10:C39" si="1">SUM(C11:C11)</f>
        <v>0</v>
      </c>
      <c r="D10" s="9">
        <v>0</v>
      </c>
      <c r="E10" s="85">
        <v>0</v>
      </c>
      <c r="F10" s="85">
        <v>0</v>
      </c>
      <c r="G10" s="85">
        <v>0</v>
      </c>
      <c r="H10" s="21">
        <v>0</v>
      </c>
      <c r="I10" s="21">
        <v>0</v>
      </c>
      <c r="J10" s="21">
        <v>0</v>
      </c>
      <c r="K10" s="19">
        <v>0</v>
      </c>
      <c r="L10" s="19">
        <v>0</v>
      </c>
      <c r="M10" s="19">
        <v>0</v>
      </c>
      <c r="N10" s="18">
        <v>0</v>
      </c>
      <c r="O10" s="26">
        <v>0</v>
      </c>
    </row>
    <row r="11" spans="1:17" s="6" customFormat="1" ht="41.25" customHeight="1" x14ac:dyDescent="0.25">
      <c r="A11" s="119" t="s">
        <v>33</v>
      </c>
      <c r="B11" s="59">
        <f t="shared" ref="B11:F11" si="2">B12+B13</f>
        <v>100000</v>
      </c>
      <c r="C11" s="59">
        <f t="shared" si="2"/>
        <v>0</v>
      </c>
      <c r="D11" s="59">
        <f t="shared" si="2"/>
        <v>100000</v>
      </c>
      <c r="E11" s="84">
        <f t="shared" si="2"/>
        <v>60375.8</v>
      </c>
      <c r="F11" s="84">
        <f t="shared" si="2"/>
        <v>0</v>
      </c>
      <c r="G11" s="84">
        <f>G12+G13</f>
        <v>60375.8</v>
      </c>
      <c r="H11" s="22">
        <f t="shared" ref="H11" si="3">H12+H13</f>
        <v>60375.8</v>
      </c>
      <c r="I11" s="22">
        <f t="shared" ref="I11" si="4">I12+I13</f>
        <v>0</v>
      </c>
      <c r="J11" s="22">
        <f t="shared" ref="J11" si="5">J12+J13</f>
        <v>60375.8</v>
      </c>
      <c r="K11" s="59">
        <f t="shared" ref="K11" si="6">K12+K13</f>
        <v>60375.8</v>
      </c>
      <c r="L11" s="59">
        <f t="shared" ref="L11" si="7">L12+L13</f>
        <v>0</v>
      </c>
      <c r="M11" s="59">
        <f>M12+M13</f>
        <v>60375.8</v>
      </c>
      <c r="N11" s="17">
        <f t="shared" ref="N11" si="8">H11/E11</f>
        <v>1</v>
      </c>
      <c r="O11" s="25">
        <f t="shared" ref="O11" si="9">K11/E11</f>
        <v>1</v>
      </c>
    </row>
    <row r="12" spans="1:17" s="12" customFormat="1" ht="47.25" x14ac:dyDescent="0.25">
      <c r="A12" s="118" t="s">
        <v>41</v>
      </c>
      <c r="B12" s="30">
        <f>D12</f>
        <v>39624.199999999997</v>
      </c>
      <c r="C12" s="9">
        <f>SUM(C14:C14)</f>
        <v>0</v>
      </c>
      <c r="D12" s="9">
        <v>39624.199999999997</v>
      </c>
      <c r="E12" s="85">
        <f>G12</f>
        <v>0</v>
      </c>
      <c r="F12" s="85">
        <v>0</v>
      </c>
      <c r="G12" s="85">
        <v>0</v>
      </c>
      <c r="H12" s="21">
        <v>0</v>
      </c>
      <c r="I12" s="21">
        <v>0</v>
      </c>
      <c r="J12" s="21">
        <v>0</v>
      </c>
      <c r="K12" s="19">
        <v>0</v>
      </c>
      <c r="L12" s="19">
        <v>0</v>
      </c>
      <c r="M12" s="19">
        <v>0</v>
      </c>
      <c r="N12" s="18">
        <v>0</v>
      </c>
      <c r="O12" s="26">
        <v>0</v>
      </c>
    </row>
    <row r="13" spans="1:17" s="12" customFormat="1" ht="63" x14ac:dyDescent="0.25">
      <c r="A13" s="118" t="s">
        <v>52</v>
      </c>
      <c r="B13" s="30">
        <f>D13</f>
        <v>60375.8</v>
      </c>
      <c r="C13" s="9">
        <v>0</v>
      </c>
      <c r="D13" s="9">
        <f>60375.8</f>
        <v>60375.8</v>
      </c>
      <c r="E13" s="85">
        <f>G13</f>
        <v>60375.8</v>
      </c>
      <c r="F13" s="85">
        <v>0</v>
      </c>
      <c r="G13" s="85">
        <v>60375.8</v>
      </c>
      <c r="H13" s="21">
        <f>J13</f>
        <v>60375.8</v>
      </c>
      <c r="I13" s="21">
        <v>0</v>
      </c>
      <c r="J13" s="21">
        <v>60375.8</v>
      </c>
      <c r="K13" s="19">
        <f>M13</f>
        <v>60375.8</v>
      </c>
      <c r="L13" s="19">
        <v>0</v>
      </c>
      <c r="M13" s="19">
        <v>60375.8</v>
      </c>
      <c r="N13" s="18">
        <f>H13/E13</f>
        <v>1</v>
      </c>
      <c r="O13" s="26">
        <f>K13/E13</f>
        <v>1</v>
      </c>
    </row>
    <row r="14" spans="1:17" s="6" customFormat="1" ht="57.75" customHeight="1" x14ac:dyDescent="0.25">
      <c r="A14" s="74" t="s">
        <v>24</v>
      </c>
      <c r="B14" s="16">
        <f>B15+B19+B22+B30</f>
        <v>20585.900000000001</v>
      </c>
      <c r="C14" s="16">
        <f t="shared" ref="C14:M14" si="10">C15+C19+C22+C30</f>
        <v>0</v>
      </c>
      <c r="D14" s="16">
        <f t="shared" si="10"/>
        <v>20585.900000000001</v>
      </c>
      <c r="E14" s="84">
        <f>E15+E19+E22+E30</f>
        <v>18289.900000000001</v>
      </c>
      <c r="F14" s="84">
        <f t="shared" ref="F14" si="11">F15+F19+F22+F30</f>
        <v>0</v>
      </c>
      <c r="G14" s="84">
        <f>G15+G19+G22+G30</f>
        <v>18289.900000000001</v>
      </c>
      <c r="H14" s="22">
        <f t="shared" ref="H14" si="12">H15+H19+H22+H30</f>
        <v>11958.900000000001</v>
      </c>
      <c r="I14" s="22">
        <f t="shared" ref="I14" si="13">I15+I19+I22+I30</f>
        <v>0</v>
      </c>
      <c r="J14" s="22">
        <f>J15+J19+J22+J30</f>
        <v>11958.900000000001</v>
      </c>
      <c r="K14" s="16">
        <f t="shared" si="10"/>
        <v>11958.900000000001</v>
      </c>
      <c r="L14" s="16">
        <f t="shared" si="10"/>
        <v>0</v>
      </c>
      <c r="M14" s="16">
        <f t="shared" si="10"/>
        <v>11958.900000000001</v>
      </c>
      <c r="N14" s="17">
        <f>H14/E14</f>
        <v>0.65385267278661996</v>
      </c>
      <c r="O14" s="25">
        <f t="shared" ref="O14:O32" si="14">K14/E14</f>
        <v>0.65385267278661996</v>
      </c>
      <c r="P14" s="14"/>
    </row>
    <row r="15" spans="1:17" s="12" customFormat="1" ht="69.75" customHeight="1" x14ac:dyDescent="0.25">
      <c r="A15" s="74" t="s">
        <v>25</v>
      </c>
      <c r="B15" s="29">
        <f t="shared" ref="B15:B22" si="15">C15+D15</f>
        <v>10472</v>
      </c>
      <c r="C15" s="16">
        <f t="shared" si="1"/>
        <v>0</v>
      </c>
      <c r="D15" s="16">
        <f>D16+D17+D18</f>
        <v>10472</v>
      </c>
      <c r="E15" s="84">
        <f t="shared" ref="E15:F15" si="16">E16+E17+E18</f>
        <v>8176</v>
      </c>
      <c r="F15" s="84">
        <f t="shared" si="16"/>
        <v>0</v>
      </c>
      <c r="G15" s="84">
        <f>G16+G17+G18</f>
        <v>8176</v>
      </c>
      <c r="H15" s="28">
        <f>J15</f>
        <v>1848</v>
      </c>
      <c r="I15" s="28">
        <f t="shared" ref="I15:M15" si="17">I16+I17+I18</f>
        <v>0</v>
      </c>
      <c r="J15" s="28">
        <f t="shared" ref="J15" si="18">J16+J17+J18</f>
        <v>1848</v>
      </c>
      <c r="K15" s="29">
        <f t="shared" si="17"/>
        <v>1848</v>
      </c>
      <c r="L15" s="29">
        <f t="shared" si="17"/>
        <v>0</v>
      </c>
      <c r="M15" s="29">
        <f t="shared" si="17"/>
        <v>1848</v>
      </c>
      <c r="N15" s="17">
        <f t="shared" ref="N15:N32" si="19">H15/E15</f>
        <v>0.22602739726027396</v>
      </c>
      <c r="O15" s="25">
        <f t="shared" si="14"/>
        <v>0.22602739726027396</v>
      </c>
      <c r="P15" s="13"/>
    </row>
    <row r="16" spans="1:17" s="6" customFormat="1" ht="34.5" customHeight="1" x14ac:dyDescent="0.25">
      <c r="A16" s="72" t="s">
        <v>45</v>
      </c>
      <c r="B16" s="30">
        <f t="shared" si="15"/>
        <v>6328</v>
      </c>
      <c r="C16" s="9">
        <f t="shared" si="1"/>
        <v>0</v>
      </c>
      <c r="D16" s="9">
        <v>6328</v>
      </c>
      <c r="E16" s="86">
        <f>G16</f>
        <v>6328</v>
      </c>
      <c r="F16" s="85">
        <v>0</v>
      </c>
      <c r="G16" s="85">
        <v>6328</v>
      </c>
      <c r="H16" s="31">
        <f>J16</f>
        <v>0</v>
      </c>
      <c r="I16" s="21">
        <v>0</v>
      </c>
      <c r="J16" s="21">
        <v>0</v>
      </c>
      <c r="K16" s="30">
        <f>M16</f>
        <v>0</v>
      </c>
      <c r="L16" s="19">
        <v>0</v>
      </c>
      <c r="M16" s="19">
        <v>0</v>
      </c>
      <c r="N16" s="18">
        <v>0</v>
      </c>
      <c r="O16" s="26">
        <v>0</v>
      </c>
      <c r="P16" s="14"/>
    </row>
    <row r="17" spans="1:16" s="6" customFormat="1" ht="24.75" customHeight="1" x14ac:dyDescent="0.25">
      <c r="A17" s="72" t="s">
        <v>47</v>
      </c>
      <c r="B17" s="30">
        <f t="shared" si="15"/>
        <v>1848</v>
      </c>
      <c r="C17" s="9">
        <f t="shared" si="1"/>
        <v>0</v>
      </c>
      <c r="D17" s="9">
        <v>1848</v>
      </c>
      <c r="E17" s="86">
        <f>G17</f>
        <v>1848</v>
      </c>
      <c r="F17" s="85">
        <v>0</v>
      </c>
      <c r="G17" s="85">
        <v>1848</v>
      </c>
      <c r="H17" s="31">
        <f>J17</f>
        <v>1848</v>
      </c>
      <c r="I17" s="21">
        <v>0</v>
      </c>
      <c r="J17" s="21">
        <v>1848</v>
      </c>
      <c r="K17" s="30">
        <f>M17</f>
        <v>1848</v>
      </c>
      <c r="L17" s="19">
        <v>0</v>
      </c>
      <c r="M17" s="19">
        <f>J17</f>
        <v>1848</v>
      </c>
      <c r="N17" s="18">
        <f t="shared" si="19"/>
        <v>1</v>
      </c>
      <c r="O17" s="26">
        <f t="shared" si="14"/>
        <v>1</v>
      </c>
      <c r="P17" s="14"/>
    </row>
    <row r="18" spans="1:16" s="6" customFormat="1" ht="39.75" customHeight="1" x14ac:dyDescent="0.25">
      <c r="A18" s="120" t="s">
        <v>37</v>
      </c>
      <c r="B18" s="30">
        <f t="shared" si="15"/>
        <v>2296</v>
      </c>
      <c r="C18" s="9">
        <f t="shared" si="1"/>
        <v>0</v>
      </c>
      <c r="D18" s="9">
        <v>2296</v>
      </c>
      <c r="E18" s="86">
        <f>G18</f>
        <v>0</v>
      </c>
      <c r="F18" s="85">
        <v>0</v>
      </c>
      <c r="G18" s="85">
        <v>0</v>
      </c>
      <c r="H18" s="31">
        <f>J18</f>
        <v>0</v>
      </c>
      <c r="I18" s="21">
        <v>0</v>
      </c>
      <c r="J18" s="21">
        <v>0</v>
      </c>
      <c r="K18" s="30">
        <f>M18</f>
        <v>0</v>
      </c>
      <c r="L18" s="19">
        <v>0</v>
      </c>
      <c r="M18" s="19">
        <v>0</v>
      </c>
      <c r="N18" s="18">
        <v>0</v>
      </c>
      <c r="O18" s="26">
        <v>0</v>
      </c>
      <c r="P18" s="14"/>
    </row>
    <row r="19" spans="1:16" s="12" customFormat="1" ht="65.25" hidden="1" customHeight="1" x14ac:dyDescent="0.25">
      <c r="A19" s="74" t="s">
        <v>39</v>
      </c>
      <c r="B19" s="16">
        <f t="shared" si="15"/>
        <v>0</v>
      </c>
      <c r="C19" s="16">
        <f t="shared" si="1"/>
        <v>0</v>
      </c>
      <c r="D19" s="16">
        <f>D20</f>
        <v>0</v>
      </c>
      <c r="E19" s="87">
        <f>G19</f>
        <v>0</v>
      </c>
      <c r="F19" s="84">
        <v>0</v>
      </c>
      <c r="G19" s="84">
        <f>G20</f>
        <v>0</v>
      </c>
      <c r="H19" s="28">
        <f>H20</f>
        <v>0</v>
      </c>
      <c r="I19" s="22">
        <v>0</v>
      </c>
      <c r="J19" s="28">
        <f>J20</f>
        <v>0</v>
      </c>
      <c r="K19" s="29">
        <f>M19</f>
        <v>0</v>
      </c>
      <c r="L19" s="29">
        <v>0</v>
      </c>
      <c r="M19" s="29">
        <v>0</v>
      </c>
      <c r="N19" s="17" t="e">
        <f t="shared" si="19"/>
        <v>#DIV/0!</v>
      </c>
      <c r="O19" s="25" t="e">
        <f t="shared" si="14"/>
        <v>#DIV/0!</v>
      </c>
    </row>
    <row r="20" spans="1:16" s="12" customFormat="1" ht="47.25" hidden="1" x14ac:dyDescent="0.25">
      <c r="A20" s="121" t="s">
        <v>38</v>
      </c>
      <c r="B20" s="9">
        <f t="shared" si="15"/>
        <v>0</v>
      </c>
      <c r="C20" s="9">
        <f t="shared" si="1"/>
        <v>0</v>
      </c>
      <c r="D20" s="19">
        <v>0</v>
      </c>
      <c r="E20" s="85">
        <f>G20</f>
        <v>0</v>
      </c>
      <c r="F20" s="85">
        <v>0</v>
      </c>
      <c r="G20" s="85">
        <v>0</v>
      </c>
      <c r="H20" s="21">
        <f>J20</f>
        <v>0</v>
      </c>
      <c r="I20" s="21">
        <v>0</v>
      </c>
      <c r="J20" s="21">
        <v>0</v>
      </c>
      <c r="K20" s="19">
        <f>M20</f>
        <v>0</v>
      </c>
      <c r="L20" s="19">
        <v>0</v>
      </c>
      <c r="M20" s="19">
        <v>0</v>
      </c>
      <c r="N20" s="18" t="e">
        <f t="shared" si="19"/>
        <v>#DIV/0!</v>
      </c>
      <c r="O20" s="26" t="e">
        <f t="shared" si="14"/>
        <v>#DIV/0!</v>
      </c>
    </row>
    <row r="21" spans="1:16" s="6" customFormat="1" ht="45" hidden="1" customHeight="1" x14ac:dyDescent="0.25">
      <c r="A21" s="73" t="s">
        <v>26</v>
      </c>
      <c r="B21" s="30">
        <f t="shared" si="15"/>
        <v>0</v>
      </c>
      <c r="C21" s="9">
        <f t="shared" si="1"/>
        <v>0</v>
      </c>
      <c r="D21" s="19">
        <v>0</v>
      </c>
      <c r="E21" s="86">
        <v>0</v>
      </c>
      <c r="F21" s="85">
        <v>0</v>
      </c>
      <c r="G21" s="85">
        <v>0</v>
      </c>
      <c r="H21" s="31">
        <v>0</v>
      </c>
      <c r="I21" s="21">
        <v>0</v>
      </c>
      <c r="J21" s="21">
        <v>0</v>
      </c>
      <c r="K21" s="30">
        <v>0</v>
      </c>
      <c r="L21" s="19">
        <v>0</v>
      </c>
      <c r="M21" s="19">
        <v>0</v>
      </c>
      <c r="N21" s="18" t="e">
        <f t="shared" si="19"/>
        <v>#DIV/0!</v>
      </c>
      <c r="O21" s="26" t="e">
        <f t="shared" si="14"/>
        <v>#DIV/0!</v>
      </c>
      <c r="P21" s="15"/>
    </row>
    <row r="22" spans="1:16" s="12" customFormat="1" ht="96.75" customHeight="1" x14ac:dyDescent="0.25">
      <c r="A22" s="74" t="s">
        <v>32</v>
      </c>
      <c r="B22" s="32">
        <f t="shared" si="15"/>
        <v>9132.7000000000007</v>
      </c>
      <c r="C22" s="16">
        <f t="shared" si="1"/>
        <v>0</v>
      </c>
      <c r="D22" s="16">
        <f>D23+D24+D25+D26+D27+D28+D29</f>
        <v>9132.7000000000007</v>
      </c>
      <c r="E22" s="87">
        <f>SUM(E23:E29)</f>
        <v>9132.7000000000007</v>
      </c>
      <c r="F22" s="87">
        <f>SUM(F23:F29)</f>
        <v>0</v>
      </c>
      <c r="G22" s="87">
        <f>SUM(G23:G29)</f>
        <v>9132.7000000000007</v>
      </c>
      <c r="H22" s="22">
        <f>SUM(H23:H29)</f>
        <v>9129.7000000000007</v>
      </c>
      <c r="I22" s="22">
        <f t="shared" ref="I22:K22" si="20">SUM(I23:I29)</f>
        <v>0</v>
      </c>
      <c r="J22" s="22">
        <f>SUM(J23:J29)</f>
        <v>9129.7000000000007</v>
      </c>
      <c r="K22" s="59">
        <f t="shared" si="20"/>
        <v>9129.7000000000007</v>
      </c>
      <c r="L22" s="59">
        <f t="shared" ref="L22" si="21">SUM(L23:L29)</f>
        <v>0</v>
      </c>
      <c r="M22" s="59">
        <f t="shared" ref="M22" si="22">SUM(M23:M29)</f>
        <v>9129.7000000000007</v>
      </c>
      <c r="N22" s="17">
        <f t="shared" si="19"/>
        <v>0.99967151006821642</v>
      </c>
      <c r="O22" s="25">
        <f t="shared" si="14"/>
        <v>0.99967151006821642</v>
      </c>
    </row>
    <row r="23" spans="1:16" s="12" customFormat="1" ht="93" hidden="1" customHeight="1" x14ac:dyDescent="0.25">
      <c r="A23" s="118" t="s">
        <v>27</v>
      </c>
      <c r="B23" s="64">
        <f t="shared" ref="B23:B29" si="23">C23+D23</f>
        <v>0</v>
      </c>
      <c r="C23" s="9">
        <f>SUM(C24:C24)</f>
        <v>0</v>
      </c>
      <c r="D23" s="9">
        <v>0</v>
      </c>
      <c r="E23" s="86">
        <v>0</v>
      </c>
      <c r="F23" s="85">
        <v>0</v>
      </c>
      <c r="G23" s="85">
        <v>0</v>
      </c>
      <c r="H23" s="31">
        <v>0</v>
      </c>
      <c r="I23" s="21">
        <v>0</v>
      </c>
      <c r="J23" s="21">
        <v>0</v>
      </c>
      <c r="K23" s="30">
        <v>0</v>
      </c>
      <c r="L23" s="19">
        <v>0</v>
      </c>
      <c r="M23" s="19">
        <v>0</v>
      </c>
      <c r="N23" s="18" t="e">
        <f t="shared" si="19"/>
        <v>#DIV/0!</v>
      </c>
      <c r="O23" s="26" t="e">
        <f t="shared" si="14"/>
        <v>#DIV/0!</v>
      </c>
    </row>
    <row r="24" spans="1:16" s="12" customFormat="1" ht="60" hidden="1" customHeight="1" x14ac:dyDescent="0.25">
      <c r="A24" s="118" t="s">
        <v>28</v>
      </c>
      <c r="B24" s="64">
        <f t="shared" si="23"/>
        <v>0</v>
      </c>
      <c r="C24" s="9">
        <f>SUM(C25:C25)</f>
        <v>0</v>
      </c>
      <c r="D24" s="9">
        <v>0</v>
      </c>
      <c r="E24" s="86">
        <v>0</v>
      </c>
      <c r="F24" s="85">
        <v>0</v>
      </c>
      <c r="G24" s="85">
        <v>0</v>
      </c>
      <c r="H24" s="31">
        <v>0</v>
      </c>
      <c r="I24" s="21">
        <v>0</v>
      </c>
      <c r="J24" s="21">
        <v>0</v>
      </c>
      <c r="K24" s="30">
        <v>0</v>
      </c>
      <c r="L24" s="19">
        <v>0</v>
      </c>
      <c r="M24" s="19">
        <v>0</v>
      </c>
      <c r="N24" s="18" t="e">
        <f t="shared" si="19"/>
        <v>#DIV/0!</v>
      </c>
      <c r="O24" s="26" t="e">
        <f t="shared" si="14"/>
        <v>#DIV/0!</v>
      </c>
    </row>
    <row r="25" spans="1:16" s="12" customFormat="1" ht="84" hidden="1" customHeight="1" x14ac:dyDescent="0.25">
      <c r="A25" s="120" t="s">
        <v>29</v>
      </c>
      <c r="B25" s="64">
        <f t="shared" si="23"/>
        <v>0</v>
      </c>
      <c r="C25" s="9">
        <f>SUM(C30:C30)</f>
        <v>0</v>
      </c>
      <c r="D25" s="9">
        <v>0</v>
      </c>
      <c r="E25" s="86">
        <v>0</v>
      </c>
      <c r="F25" s="85">
        <v>0</v>
      </c>
      <c r="G25" s="85">
        <v>0</v>
      </c>
      <c r="H25" s="31">
        <v>0</v>
      </c>
      <c r="I25" s="21">
        <v>0</v>
      </c>
      <c r="J25" s="21">
        <v>0</v>
      </c>
      <c r="K25" s="30">
        <v>0</v>
      </c>
      <c r="L25" s="19">
        <v>0</v>
      </c>
      <c r="M25" s="19">
        <v>0</v>
      </c>
      <c r="N25" s="18" t="e">
        <f t="shared" si="19"/>
        <v>#DIV/0!</v>
      </c>
      <c r="O25" s="26" t="e">
        <f t="shared" si="14"/>
        <v>#DIV/0!</v>
      </c>
    </row>
    <row r="26" spans="1:16" s="12" customFormat="1" ht="84" customHeight="1" x14ac:dyDescent="0.25">
      <c r="A26" s="120" t="s">
        <v>53</v>
      </c>
      <c r="B26" s="64">
        <f t="shared" si="23"/>
        <v>4758.7</v>
      </c>
      <c r="C26" s="9">
        <v>0</v>
      </c>
      <c r="D26" s="9">
        <v>4758.7</v>
      </c>
      <c r="E26" s="86">
        <f>G26</f>
        <v>4758.7</v>
      </c>
      <c r="F26" s="86">
        <v>0</v>
      </c>
      <c r="G26" s="86">
        <v>4758.7</v>
      </c>
      <c r="H26" s="31">
        <f>J26</f>
        <v>4758.7</v>
      </c>
      <c r="I26" s="31">
        <v>0</v>
      </c>
      <c r="J26" s="31">
        <v>4758.7</v>
      </c>
      <c r="K26" s="30">
        <f>M26</f>
        <v>4758.7</v>
      </c>
      <c r="L26" s="30">
        <v>0</v>
      </c>
      <c r="M26" s="30">
        <v>4758.7</v>
      </c>
      <c r="N26" s="18">
        <f t="shared" si="19"/>
        <v>1</v>
      </c>
      <c r="O26" s="26">
        <f t="shared" si="14"/>
        <v>1</v>
      </c>
    </row>
    <row r="27" spans="1:16" s="12" customFormat="1" ht="84" customHeight="1" x14ac:dyDescent="0.25">
      <c r="A27" s="90" t="s">
        <v>67</v>
      </c>
      <c r="B27" s="64">
        <f t="shared" si="23"/>
        <v>2577</v>
      </c>
      <c r="C27" s="9">
        <v>0</v>
      </c>
      <c r="D27" s="9">
        <v>2577</v>
      </c>
      <c r="E27" s="86">
        <f>G27</f>
        <v>2577</v>
      </c>
      <c r="F27" s="86">
        <v>0</v>
      </c>
      <c r="G27" s="86">
        <v>2577</v>
      </c>
      <c r="H27" s="31">
        <f>J27</f>
        <v>2574</v>
      </c>
      <c r="I27" s="31">
        <v>0</v>
      </c>
      <c r="J27" s="31">
        <v>2574</v>
      </c>
      <c r="K27" s="30">
        <f>M27</f>
        <v>2574</v>
      </c>
      <c r="L27" s="30">
        <v>0</v>
      </c>
      <c r="M27" s="30">
        <f>J27</f>
        <v>2574</v>
      </c>
      <c r="N27" s="18">
        <f t="shared" si="19"/>
        <v>0.99883585564610011</v>
      </c>
      <c r="O27" s="26">
        <f t="shared" si="14"/>
        <v>0.99883585564610011</v>
      </c>
    </row>
    <row r="28" spans="1:16" s="12" customFormat="1" ht="63" customHeight="1" x14ac:dyDescent="0.25">
      <c r="A28" s="120" t="s">
        <v>77</v>
      </c>
      <c r="B28" s="64">
        <f t="shared" si="23"/>
        <v>1797</v>
      </c>
      <c r="C28" s="9">
        <v>0</v>
      </c>
      <c r="D28" s="9">
        <v>1797</v>
      </c>
      <c r="E28" s="86">
        <f>G28</f>
        <v>1797</v>
      </c>
      <c r="F28" s="86">
        <v>0</v>
      </c>
      <c r="G28" s="86">
        <v>1797</v>
      </c>
      <c r="H28" s="31">
        <f>J28</f>
        <v>1797</v>
      </c>
      <c r="I28" s="31">
        <v>0</v>
      </c>
      <c r="J28" s="31">
        <v>1797</v>
      </c>
      <c r="K28" s="30">
        <f>M28</f>
        <v>1797</v>
      </c>
      <c r="L28" s="30">
        <v>0</v>
      </c>
      <c r="M28" s="30">
        <f>J28</f>
        <v>1797</v>
      </c>
      <c r="N28" s="18">
        <f t="shared" si="19"/>
        <v>1</v>
      </c>
      <c r="O28" s="26">
        <f t="shared" si="14"/>
        <v>1</v>
      </c>
    </row>
    <row r="29" spans="1:16" s="12" customFormat="1" ht="41.25" hidden="1" customHeight="1" x14ac:dyDescent="0.25">
      <c r="A29" s="120" t="s">
        <v>43</v>
      </c>
      <c r="B29" s="64">
        <f t="shared" si="23"/>
        <v>0</v>
      </c>
      <c r="C29" s="9">
        <v>0</v>
      </c>
      <c r="D29" s="9">
        <v>0</v>
      </c>
      <c r="E29" s="86">
        <f>G29</f>
        <v>0</v>
      </c>
      <c r="F29" s="86">
        <v>0</v>
      </c>
      <c r="G29" s="86">
        <v>0</v>
      </c>
      <c r="H29" s="31">
        <f>J29</f>
        <v>0</v>
      </c>
      <c r="I29" s="31">
        <v>0</v>
      </c>
      <c r="J29" s="31">
        <v>0</v>
      </c>
      <c r="K29" s="30">
        <f>M29</f>
        <v>0</v>
      </c>
      <c r="L29" s="30">
        <v>0</v>
      </c>
      <c r="M29" s="30">
        <v>0</v>
      </c>
      <c r="N29" s="18" t="e">
        <f t="shared" si="19"/>
        <v>#DIV/0!</v>
      </c>
      <c r="O29" s="26" t="e">
        <f t="shared" si="14"/>
        <v>#DIV/0!</v>
      </c>
    </row>
    <row r="30" spans="1:16" s="6" customFormat="1" ht="30" customHeight="1" x14ac:dyDescent="0.25">
      <c r="A30" s="74" t="s">
        <v>30</v>
      </c>
      <c r="B30" s="16">
        <f t="shared" ref="B30:B36" si="24">C30+D30</f>
        <v>981.2</v>
      </c>
      <c r="C30" s="16">
        <f t="shared" si="1"/>
        <v>0</v>
      </c>
      <c r="D30" s="16">
        <f>D31+D32</f>
        <v>981.2</v>
      </c>
      <c r="E30" s="87">
        <f>E32</f>
        <v>981.2</v>
      </c>
      <c r="F30" s="84">
        <f>SUM(F31:F31)</f>
        <v>0</v>
      </c>
      <c r="G30" s="84">
        <f>G32</f>
        <v>981.2</v>
      </c>
      <c r="H30" s="22">
        <f>H32</f>
        <v>981.2</v>
      </c>
      <c r="I30" s="22">
        <f>SUM(I31:I31)</f>
        <v>0</v>
      </c>
      <c r="J30" s="22">
        <f>J32</f>
        <v>981.2</v>
      </c>
      <c r="K30" s="59">
        <f>K32</f>
        <v>981.2</v>
      </c>
      <c r="L30" s="59">
        <f>SUM(L31:L31)</f>
        <v>0</v>
      </c>
      <c r="M30" s="59">
        <f>M32</f>
        <v>981.2</v>
      </c>
      <c r="N30" s="17">
        <f t="shared" si="19"/>
        <v>1</v>
      </c>
      <c r="O30" s="25">
        <f t="shared" si="14"/>
        <v>1</v>
      </c>
    </row>
    <row r="31" spans="1:16" s="6" customFormat="1" ht="69" hidden="1" customHeight="1" x14ac:dyDescent="0.25">
      <c r="A31" s="122" t="s">
        <v>31</v>
      </c>
      <c r="B31" s="9">
        <f t="shared" si="24"/>
        <v>0</v>
      </c>
      <c r="C31" s="16">
        <f t="shared" si="1"/>
        <v>0</v>
      </c>
      <c r="D31" s="9">
        <v>0</v>
      </c>
      <c r="E31" s="86">
        <v>0</v>
      </c>
      <c r="F31" s="85">
        <v>0</v>
      </c>
      <c r="G31" s="85">
        <v>0</v>
      </c>
      <c r="H31" s="21">
        <v>0</v>
      </c>
      <c r="I31" s="21">
        <v>0</v>
      </c>
      <c r="J31" s="21">
        <v>0</v>
      </c>
      <c r="K31" s="19">
        <v>0</v>
      </c>
      <c r="L31" s="19">
        <v>0</v>
      </c>
      <c r="M31" s="19">
        <v>0</v>
      </c>
      <c r="N31" s="18">
        <v>0</v>
      </c>
      <c r="O31" s="26" t="e">
        <f t="shared" si="14"/>
        <v>#DIV/0!</v>
      </c>
    </row>
    <row r="32" spans="1:16" s="6" customFormat="1" ht="78" customHeight="1" x14ac:dyDescent="0.25">
      <c r="A32" s="122" t="s">
        <v>55</v>
      </c>
      <c r="B32" s="9">
        <f>D32</f>
        <v>981.2</v>
      </c>
      <c r="C32" s="9">
        <f t="shared" si="1"/>
        <v>0</v>
      </c>
      <c r="D32" s="9">
        <v>981.2</v>
      </c>
      <c r="E32" s="86">
        <f>G32</f>
        <v>981.2</v>
      </c>
      <c r="F32" s="85">
        <v>0</v>
      </c>
      <c r="G32" s="85">
        <v>981.2</v>
      </c>
      <c r="H32" s="21">
        <f>J32</f>
        <v>981.2</v>
      </c>
      <c r="I32" s="21">
        <v>0</v>
      </c>
      <c r="J32" s="21">
        <v>981.2</v>
      </c>
      <c r="K32" s="19">
        <f>M32</f>
        <v>981.2</v>
      </c>
      <c r="L32" s="19">
        <v>0</v>
      </c>
      <c r="M32" s="19">
        <v>981.2</v>
      </c>
      <c r="N32" s="18">
        <f t="shared" si="19"/>
        <v>1</v>
      </c>
      <c r="O32" s="26">
        <f t="shared" si="14"/>
        <v>1</v>
      </c>
    </row>
    <row r="33" spans="1:16" s="12" customFormat="1" ht="69.75" customHeight="1" x14ac:dyDescent="0.25">
      <c r="A33" s="74" t="s">
        <v>35</v>
      </c>
      <c r="B33" s="29">
        <f t="shared" si="24"/>
        <v>8158.3</v>
      </c>
      <c r="C33" s="16">
        <f t="shared" si="1"/>
        <v>0</v>
      </c>
      <c r="D33" s="16">
        <f>D34+D35+D36</f>
        <v>8158.3</v>
      </c>
      <c r="E33" s="84">
        <f>E34+E35+E36</f>
        <v>8156.8</v>
      </c>
      <c r="F33" s="84">
        <f t="shared" ref="F33" si="25">F34+F35+F36</f>
        <v>0</v>
      </c>
      <c r="G33" s="84">
        <f>G34+G35+G36</f>
        <v>8156.8</v>
      </c>
      <c r="H33" s="28">
        <f>H34+H35+H36</f>
        <v>7895.4000000000005</v>
      </c>
      <c r="I33" s="28">
        <f t="shared" ref="I33:L33" si="26">I34+I35+I36</f>
        <v>0</v>
      </c>
      <c r="J33" s="28">
        <f>J34+J35+J36</f>
        <v>7895.4000000000005</v>
      </c>
      <c r="K33" s="29">
        <f>K34+K35+K36</f>
        <v>7895.4000000000005</v>
      </c>
      <c r="L33" s="29">
        <f t="shared" si="26"/>
        <v>0</v>
      </c>
      <c r="M33" s="29">
        <f>M34+M35+M36</f>
        <v>7895.4000000000005</v>
      </c>
      <c r="N33" s="17">
        <f t="shared" ref="N33:N36" si="27">H33/E33</f>
        <v>0.96795311887014523</v>
      </c>
      <c r="O33" s="25">
        <f t="shared" ref="O33:O36" si="28">K33/E33</f>
        <v>0.96795311887014523</v>
      </c>
      <c r="P33" s="13"/>
    </row>
    <row r="34" spans="1:16" s="6" customFormat="1" ht="23.25" customHeight="1" x14ac:dyDescent="0.25">
      <c r="A34" s="72" t="s">
        <v>47</v>
      </c>
      <c r="B34" s="30">
        <f t="shared" si="24"/>
        <v>2100.4</v>
      </c>
      <c r="C34" s="9">
        <f t="shared" si="1"/>
        <v>0</v>
      </c>
      <c r="D34" s="19">
        <v>2100.4</v>
      </c>
      <c r="E34" s="86">
        <f>G34</f>
        <v>2100.4</v>
      </c>
      <c r="F34" s="85">
        <v>0</v>
      </c>
      <c r="G34" s="85">
        <v>2100.4</v>
      </c>
      <c r="H34" s="31">
        <f>J34</f>
        <v>2100.4</v>
      </c>
      <c r="I34" s="21">
        <v>0</v>
      </c>
      <c r="J34" s="21">
        <v>2100.4</v>
      </c>
      <c r="K34" s="30">
        <f>M34</f>
        <v>2100.4</v>
      </c>
      <c r="L34" s="19">
        <v>0</v>
      </c>
      <c r="M34" s="19">
        <f>J34</f>
        <v>2100.4</v>
      </c>
      <c r="N34" s="18">
        <f t="shared" si="27"/>
        <v>1</v>
      </c>
      <c r="O34" s="26">
        <f t="shared" si="28"/>
        <v>1</v>
      </c>
      <c r="P34" s="14"/>
    </row>
    <row r="35" spans="1:16" s="6" customFormat="1" ht="36.75" customHeight="1" x14ac:dyDescent="0.25">
      <c r="A35" s="120" t="s">
        <v>37</v>
      </c>
      <c r="B35" s="30">
        <f t="shared" si="24"/>
        <v>1968.2</v>
      </c>
      <c r="C35" s="9">
        <f t="shared" si="1"/>
        <v>0</v>
      </c>
      <c r="D35" s="19">
        <v>1968.2</v>
      </c>
      <c r="E35" s="86">
        <f>G35</f>
        <v>1966.7</v>
      </c>
      <c r="F35" s="85">
        <v>0</v>
      </c>
      <c r="G35" s="85">
        <v>1966.7</v>
      </c>
      <c r="H35" s="31">
        <f t="shared" ref="H35:H36" si="29">J35</f>
        <v>1966.7</v>
      </c>
      <c r="I35" s="21">
        <v>0</v>
      </c>
      <c r="J35" s="21">
        <v>1966.7</v>
      </c>
      <c r="K35" s="30">
        <f>M35</f>
        <v>1966.7</v>
      </c>
      <c r="L35" s="19">
        <v>0</v>
      </c>
      <c r="M35" s="19">
        <f t="shared" ref="M35:M36" si="30">J35</f>
        <v>1966.7</v>
      </c>
      <c r="N35" s="18">
        <f t="shared" si="27"/>
        <v>1</v>
      </c>
      <c r="O35" s="26">
        <f t="shared" si="28"/>
        <v>1</v>
      </c>
      <c r="P35" s="14"/>
    </row>
    <row r="36" spans="1:16" s="6" customFormat="1" ht="38.25" customHeight="1" x14ac:dyDescent="0.25">
      <c r="A36" s="72" t="s">
        <v>46</v>
      </c>
      <c r="B36" s="30">
        <f t="shared" si="24"/>
        <v>4089.7</v>
      </c>
      <c r="C36" s="9">
        <f t="shared" si="1"/>
        <v>0</v>
      </c>
      <c r="D36" s="19">
        <v>4089.7</v>
      </c>
      <c r="E36" s="86">
        <f>G36</f>
        <v>4089.7</v>
      </c>
      <c r="F36" s="85">
        <v>0</v>
      </c>
      <c r="G36" s="85">
        <v>4089.7</v>
      </c>
      <c r="H36" s="31">
        <f t="shared" si="29"/>
        <v>3828.3</v>
      </c>
      <c r="I36" s="21">
        <v>0</v>
      </c>
      <c r="J36" s="21">
        <v>3828.3</v>
      </c>
      <c r="K36" s="30">
        <f>M36</f>
        <v>3828.3</v>
      </c>
      <c r="L36" s="19">
        <v>0</v>
      </c>
      <c r="M36" s="19">
        <f t="shared" si="30"/>
        <v>3828.3</v>
      </c>
      <c r="N36" s="18">
        <f t="shared" si="27"/>
        <v>0.9360833312956941</v>
      </c>
      <c r="O36" s="26">
        <f t="shared" si="28"/>
        <v>0.9360833312956941</v>
      </c>
      <c r="P36" s="14"/>
    </row>
    <row r="37" spans="1:16" s="6" customFormat="1" ht="30" customHeight="1" x14ac:dyDescent="0.25">
      <c r="A37" s="27" t="s">
        <v>36</v>
      </c>
      <c r="B37" s="59">
        <f t="shared" ref="B37" si="31">B38+B39</f>
        <v>1178</v>
      </c>
      <c r="C37" s="59">
        <f t="shared" ref="C37" si="32">C38+C39</f>
        <v>0</v>
      </c>
      <c r="D37" s="59">
        <f>D38+D39</f>
        <v>1178</v>
      </c>
      <c r="E37" s="84">
        <f t="shared" ref="E37" si="33">E38+E39</f>
        <v>1178</v>
      </c>
      <c r="F37" s="84">
        <f t="shared" ref="F37" si="34">F38+F39</f>
        <v>0</v>
      </c>
      <c r="G37" s="84">
        <f t="shared" ref="G37" si="35">G38+G39</f>
        <v>1178</v>
      </c>
      <c r="H37" s="22">
        <f t="shared" ref="H37" si="36">H38+H39</f>
        <v>1178</v>
      </c>
      <c r="I37" s="22">
        <f t="shared" ref="I37" si="37">I38+I39</f>
        <v>0</v>
      </c>
      <c r="J37" s="22">
        <f>J38+J39</f>
        <v>1178</v>
      </c>
      <c r="K37" s="59">
        <f t="shared" ref="K37:L37" si="38">K38+K39</f>
        <v>1178</v>
      </c>
      <c r="L37" s="59">
        <f t="shared" si="38"/>
        <v>0</v>
      </c>
      <c r="M37" s="59">
        <f>M38+M39</f>
        <v>1178</v>
      </c>
      <c r="N37" s="17">
        <f>H37/E37</f>
        <v>1</v>
      </c>
      <c r="O37" s="25">
        <f>K37/E37</f>
        <v>1</v>
      </c>
    </row>
    <row r="38" spans="1:16" s="6" customFormat="1" ht="85.5" customHeight="1" x14ac:dyDescent="0.25">
      <c r="A38" s="123" t="s">
        <v>54</v>
      </c>
      <c r="B38" s="9">
        <f>D38</f>
        <v>484</v>
      </c>
      <c r="C38" s="9">
        <f t="shared" si="1"/>
        <v>0</v>
      </c>
      <c r="D38" s="9">
        <v>484</v>
      </c>
      <c r="E38" s="86">
        <f>G38</f>
        <v>484</v>
      </c>
      <c r="F38" s="85">
        <v>0</v>
      </c>
      <c r="G38" s="85">
        <v>484</v>
      </c>
      <c r="H38" s="21">
        <f>J38</f>
        <v>484</v>
      </c>
      <c r="I38" s="21">
        <v>0</v>
      </c>
      <c r="J38" s="21">
        <v>484</v>
      </c>
      <c r="K38" s="19">
        <f>M38</f>
        <v>484</v>
      </c>
      <c r="L38" s="19">
        <v>0</v>
      </c>
      <c r="M38" s="19">
        <v>484</v>
      </c>
      <c r="N38" s="18">
        <f>H38/E38</f>
        <v>1</v>
      </c>
      <c r="O38" s="18">
        <f>K38/E38</f>
        <v>1</v>
      </c>
    </row>
    <row r="39" spans="1:16" s="12" customFormat="1" ht="126" x14ac:dyDescent="0.25">
      <c r="A39" s="124" t="s">
        <v>66</v>
      </c>
      <c r="B39" s="9">
        <f>D39</f>
        <v>694</v>
      </c>
      <c r="C39" s="9">
        <f t="shared" si="1"/>
        <v>0</v>
      </c>
      <c r="D39" s="9">
        <v>694</v>
      </c>
      <c r="E39" s="86">
        <f>G39</f>
        <v>694</v>
      </c>
      <c r="F39" s="85">
        <v>0</v>
      </c>
      <c r="G39" s="85">
        <v>694</v>
      </c>
      <c r="H39" s="21">
        <f>J39</f>
        <v>694</v>
      </c>
      <c r="I39" s="21">
        <v>0</v>
      </c>
      <c r="J39" s="21">
        <v>694</v>
      </c>
      <c r="K39" s="19">
        <f>M39</f>
        <v>694</v>
      </c>
      <c r="L39" s="19">
        <v>0</v>
      </c>
      <c r="M39" s="19">
        <v>694</v>
      </c>
      <c r="N39" s="18">
        <f>H39/E39</f>
        <v>1</v>
      </c>
      <c r="O39" s="18">
        <f>K39/E39</f>
        <v>1</v>
      </c>
    </row>
    <row r="40" spans="1:16" ht="31.5" x14ac:dyDescent="0.25">
      <c r="A40" s="125" t="s">
        <v>50</v>
      </c>
      <c r="C40" s="134" t="s">
        <v>42</v>
      </c>
      <c r="D40" s="134"/>
      <c r="H40" s="13"/>
    </row>
  </sheetData>
  <mergeCells count="18">
    <mergeCell ref="C40:D40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  <mergeCell ref="F4:G4"/>
    <mergeCell ref="E4:E5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view="pageBreakPreview" topLeftCell="A38" zoomScale="80" zoomScaleNormal="100" zoomScaleSheetLayoutView="80" workbookViewId="0">
      <selection activeCell="H50" sqref="H50"/>
    </sheetView>
  </sheetViews>
  <sheetFormatPr defaultRowHeight="15.75" x14ac:dyDescent="0.25"/>
  <cols>
    <col min="1" max="1" width="61.28515625" style="1" customWidth="1"/>
    <col min="2" max="2" width="35.28515625" style="1" customWidth="1"/>
    <col min="3" max="3" width="33.7109375" style="1" customWidth="1"/>
    <col min="4" max="4" width="29.42578125" style="8" customWidth="1"/>
    <col min="5" max="5" width="15.7109375" style="113" customWidth="1"/>
    <col min="6" max="6" width="19.140625" style="53" customWidth="1"/>
    <col min="7" max="7" width="16.140625" style="53" customWidth="1"/>
    <col min="8" max="8" width="16.28515625" style="54" customWidth="1"/>
    <col min="9" max="9" width="16" style="53" customWidth="1"/>
    <col min="10" max="10" width="15.42578125" style="55" customWidth="1"/>
    <col min="11" max="16384" width="9.140625" style="1"/>
  </cols>
  <sheetData>
    <row r="1" spans="1:11" ht="42.75" customHeight="1" x14ac:dyDescent="0.25">
      <c r="A1" s="160" t="str">
        <f>'приложение 1'!A1:O1</f>
        <v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1" x14ac:dyDescent="0.25">
      <c r="A2" s="10"/>
      <c r="B2" s="161" t="s">
        <v>73</v>
      </c>
      <c r="C2" s="161"/>
      <c r="D2" s="161"/>
      <c r="E2" s="161"/>
      <c r="F2" s="161"/>
      <c r="G2" s="161"/>
      <c r="H2" s="49"/>
      <c r="I2" s="50"/>
      <c r="J2" s="51"/>
    </row>
    <row r="3" spans="1:11" ht="40.5" customHeight="1" x14ac:dyDescent="0.25">
      <c r="A3" s="163" t="s">
        <v>8</v>
      </c>
      <c r="B3" s="163" t="s">
        <v>9</v>
      </c>
      <c r="C3" s="163" t="s">
        <v>10</v>
      </c>
      <c r="D3" s="163" t="s">
        <v>11</v>
      </c>
      <c r="E3" s="163" t="s">
        <v>12</v>
      </c>
      <c r="F3" s="162" t="s">
        <v>13</v>
      </c>
      <c r="G3" s="162" t="s">
        <v>49</v>
      </c>
      <c r="H3" s="156" t="s">
        <v>21</v>
      </c>
      <c r="I3" s="156"/>
      <c r="J3" s="156"/>
      <c r="K3" s="4"/>
    </row>
    <row r="4" spans="1:11" ht="59.25" customHeight="1" x14ac:dyDescent="0.25">
      <c r="A4" s="163"/>
      <c r="B4" s="163"/>
      <c r="C4" s="163"/>
      <c r="D4" s="163"/>
      <c r="E4" s="163"/>
      <c r="F4" s="162"/>
      <c r="G4" s="162"/>
      <c r="H4" s="37" t="s">
        <v>14</v>
      </c>
      <c r="I4" s="96" t="s">
        <v>15</v>
      </c>
      <c r="J4" s="37" t="s">
        <v>16</v>
      </c>
      <c r="K4" s="4"/>
    </row>
    <row r="5" spans="1:11" s="36" customFormat="1" x14ac:dyDescent="0.25">
      <c r="A5" s="66">
        <v>2</v>
      </c>
      <c r="B5" s="66"/>
      <c r="C5" s="66"/>
      <c r="D5" s="66"/>
      <c r="E5" s="66"/>
      <c r="F5" s="52"/>
      <c r="G5" s="52"/>
      <c r="H5" s="52"/>
      <c r="I5" s="52"/>
      <c r="J5" s="52"/>
      <c r="K5" s="35"/>
    </row>
    <row r="6" spans="1:11" s="6" customFormat="1" ht="15.75" hidden="1" customHeight="1" x14ac:dyDescent="0.25">
      <c r="A6" s="67" t="s">
        <v>34</v>
      </c>
      <c r="B6" s="68"/>
      <c r="C6" s="68"/>
      <c r="D6" s="95"/>
      <c r="E6" s="38"/>
      <c r="F6" s="37"/>
      <c r="G6" s="37"/>
      <c r="H6" s="37"/>
      <c r="I6" s="37"/>
      <c r="J6" s="37"/>
      <c r="K6" s="7"/>
    </row>
    <row r="7" spans="1:11" s="6" customFormat="1" ht="31.5" hidden="1" customHeight="1" x14ac:dyDescent="0.25">
      <c r="A7" s="95" t="s">
        <v>23</v>
      </c>
      <c r="B7" s="68"/>
      <c r="C7" s="68"/>
      <c r="D7" s="95"/>
      <c r="E7" s="38"/>
      <c r="F7" s="37"/>
      <c r="G7" s="37"/>
      <c r="H7" s="37"/>
      <c r="I7" s="37"/>
      <c r="J7" s="37"/>
      <c r="K7" s="7"/>
    </row>
    <row r="8" spans="1:11" s="6" customFormat="1" ht="31.5" x14ac:dyDescent="0.25">
      <c r="A8" s="69" t="s">
        <v>33</v>
      </c>
      <c r="B8" s="68"/>
      <c r="C8" s="68"/>
      <c r="D8" s="95"/>
      <c r="E8" s="38"/>
      <c r="F8" s="70">
        <f>F10</f>
        <v>60375800</v>
      </c>
      <c r="G8" s="70">
        <f t="shared" ref="G8:J8" si="0">G10</f>
        <v>0</v>
      </c>
      <c r="H8" s="70">
        <f t="shared" si="0"/>
        <v>60375800</v>
      </c>
      <c r="I8" s="70">
        <f t="shared" si="0"/>
        <v>0</v>
      </c>
      <c r="J8" s="70">
        <f t="shared" si="0"/>
        <v>60375800</v>
      </c>
      <c r="K8" s="7"/>
    </row>
    <row r="9" spans="1:11" s="6" customFormat="1" ht="31.5" hidden="1" x14ac:dyDescent="0.25">
      <c r="A9" s="94" t="s">
        <v>41</v>
      </c>
      <c r="B9" s="68"/>
      <c r="C9" s="68"/>
      <c r="D9" s="95"/>
      <c r="E9" s="38"/>
      <c r="F9" s="37"/>
      <c r="G9" s="37"/>
      <c r="H9" s="37"/>
      <c r="I9" s="37"/>
      <c r="J9" s="37"/>
      <c r="K9" s="7"/>
    </row>
    <row r="10" spans="1:11" s="6" customFormat="1" ht="55.5" customHeight="1" x14ac:dyDescent="0.25">
      <c r="A10" s="80" t="s">
        <v>52</v>
      </c>
      <c r="B10" s="75" t="s">
        <v>56</v>
      </c>
      <c r="C10" s="75" t="s">
        <v>57</v>
      </c>
      <c r="D10" s="97" t="s">
        <v>45</v>
      </c>
      <c r="E10" s="38">
        <v>45107</v>
      </c>
      <c r="F10" s="37">
        <v>60375800</v>
      </c>
      <c r="G10" s="37">
        <v>0</v>
      </c>
      <c r="H10" s="37">
        <v>60375800</v>
      </c>
      <c r="I10" s="37">
        <v>0</v>
      </c>
      <c r="J10" s="37">
        <v>60375800</v>
      </c>
      <c r="K10" s="7"/>
    </row>
    <row r="11" spans="1:11" ht="39.75" customHeight="1" x14ac:dyDescent="0.25">
      <c r="A11" s="67" t="s">
        <v>24</v>
      </c>
      <c r="B11" s="68"/>
      <c r="C11" s="68"/>
      <c r="D11" s="95"/>
      <c r="E11" s="38"/>
      <c r="F11" s="37"/>
      <c r="G11" s="37"/>
      <c r="H11" s="37"/>
      <c r="I11" s="37"/>
      <c r="J11" s="37"/>
      <c r="K11" s="4"/>
    </row>
    <row r="12" spans="1:11" ht="36.75" hidden="1" customHeight="1" x14ac:dyDescent="0.25">
      <c r="A12" s="67" t="s">
        <v>34</v>
      </c>
      <c r="B12" s="68"/>
      <c r="C12" s="68"/>
      <c r="D12" s="95"/>
      <c r="E12" s="38"/>
      <c r="F12" s="70"/>
      <c r="G12" s="70"/>
      <c r="H12" s="70"/>
      <c r="I12" s="70"/>
      <c r="J12" s="70"/>
      <c r="K12" s="4"/>
    </row>
    <row r="13" spans="1:11" ht="48" hidden="1" customHeight="1" x14ac:dyDescent="0.25">
      <c r="A13" s="95" t="s">
        <v>23</v>
      </c>
      <c r="B13" s="68"/>
      <c r="C13" s="68"/>
      <c r="D13" s="95"/>
      <c r="E13" s="38"/>
      <c r="F13" s="37"/>
      <c r="G13" s="37"/>
      <c r="H13" s="37"/>
      <c r="I13" s="37"/>
      <c r="J13" s="37"/>
      <c r="K13" s="4"/>
    </row>
    <row r="14" spans="1:11" ht="34.5" hidden="1" customHeight="1" x14ac:dyDescent="0.25">
      <c r="A14" s="69" t="s">
        <v>33</v>
      </c>
      <c r="B14" s="68"/>
      <c r="C14" s="68"/>
      <c r="D14" s="95"/>
      <c r="E14" s="38"/>
      <c r="F14" s="37"/>
      <c r="G14" s="37"/>
      <c r="H14" s="37"/>
      <c r="I14" s="37"/>
      <c r="J14" s="37"/>
      <c r="K14" s="4"/>
    </row>
    <row r="15" spans="1:11" ht="47.25" hidden="1" customHeight="1" x14ac:dyDescent="0.25">
      <c r="A15" s="95" t="s">
        <v>41</v>
      </c>
      <c r="B15" s="68"/>
      <c r="C15" s="68"/>
      <c r="D15" s="95"/>
      <c r="E15" s="38"/>
      <c r="F15" s="37"/>
      <c r="G15" s="37"/>
      <c r="H15" s="37"/>
      <c r="I15" s="37"/>
      <c r="J15" s="37"/>
      <c r="K15" s="4"/>
    </row>
    <row r="16" spans="1:11" ht="40.5" hidden="1" customHeight="1" x14ac:dyDescent="0.25">
      <c r="A16" s="67" t="s">
        <v>24</v>
      </c>
      <c r="B16" s="68"/>
      <c r="C16" s="68"/>
      <c r="D16" s="95"/>
      <c r="E16" s="38"/>
      <c r="F16" s="70"/>
      <c r="G16" s="70"/>
      <c r="H16" s="70"/>
      <c r="I16" s="70"/>
      <c r="J16" s="70"/>
      <c r="K16" s="4"/>
    </row>
    <row r="17" spans="1:11" ht="43.5" customHeight="1" x14ac:dyDescent="0.25">
      <c r="A17" s="67" t="s">
        <v>25</v>
      </c>
      <c r="B17" s="68"/>
      <c r="C17" s="68"/>
      <c r="D17" s="95"/>
      <c r="E17" s="38"/>
      <c r="F17" s="70">
        <f>F18+F20+F21+F19</f>
        <v>1848000</v>
      </c>
      <c r="G17" s="70">
        <f t="shared" ref="G17:J17" si="1">G18+G20+G21+G19</f>
        <v>0</v>
      </c>
      <c r="H17" s="70">
        <f t="shared" si="1"/>
        <v>1848000</v>
      </c>
      <c r="I17" s="70">
        <f t="shared" si="1"/>
        <v>0</v>
      </c>
      <c r="J17" s="70">
        <f t="shared" si="1"/>
        <v>1848000</v>
      </c>
      <c r="K17" s="4"/>
    </row>
    <row r="18" spans="1:11" s="48" customFormat="1" ht="49.5" hidden="1" customHeight="1" x14ac:dyDescent="0.25">
      <c r="A18" s="94" t="s">
        <v>45</v>
      </c>
      <c r="B18" s="65"/>
      <c r="C18" s="65"/>
      <c r="D18" s="95"/>
      <c r="E18" s="42"/>
      <c r="F18" s="41"/>
      <c r="G18" s="37"/>
      <c r="H18" s="41"/>
      <c r="I18" s="37"/>
      <c r="J18" s="41"/>
      <c r="K18" s="47"/>
    </row>
    <row r="19" spans="1:11" s="48" customFormat="1" ht="49.5" customHeight="1" x14ac:dyDescent="0.25">
      <c r="A19" s="149" t="s">
        <v>47</v>
      </c>
      <c r="B19" s="40" t="s">
        <v>78</v>
      </c>
      <c r="C19" s="75" t="s">
        <v>80</v>
      </c>
      <c r="D19" s="95" t="s">
        <v>61</v>
      </c>
      <c r="E19" s="71" t="s">
        <v>81</v>
      </c>
      <c r="F19" s="41">
        <v>1699880</v>
      </c>
      <c r="G19" s="37">
        <v>0</v>
      </c>
      <c r="H19" s="41">
        <v>1699880</v>
      </c>
      <c r="I19" s="37">
        <v>0</v>
      </c>
      <c r="J19" s="41">
        <f>H19</f>
        <v>1699880</v>
      </c>
      <c r="K19" s="47"/>
    </row>
    <row r="20" spans="1:11" s="48" customFormat="1" ht="56.25" customHeight="1" x14ac:dyDescent="0.25">
      <c r="A20" s="151"/>
      <c r="B20" s="40" t="s">
        <v>79</v>
      </c>
      <c r="C20" s="75" t="s">
        <v>80</v>
      </c>
      <c r="D20" s="95" t="s">
        <v>61</v>
      </c>
      <c r="E20" s="71" t="s">
        <v>82</v>
      </c>
      <c r="F20" s="41">
        <v>148120</v>
      </c>
      <c r="G20" s="37">
        <v>0</v>
      </c>
      <c r="H20" s="41">
        <v>148120</v>
      </c>
      <c r="I20" s="37">
        <v>0</v>
      </c>
      <c r="J20" s="41">
        <f>H20</f>
        <v>148120</v>
      </c>
      <c r="K20" s="47"/>
    </row>
    <row r="21" spans="1:11" ht="53.25" hidden="1" customHeight="1" x14ac:dyDescent="0.25">
      <c r="A21" s="94" t="s">
        <v>44</v>
      </c>
      <c r="B21" s="40"/>
      <c r="C21" s="68"/>
      <c r="D21" s="95"/>
      <c r="E21" s="71"/>
      <c r="F21" s="37"/>
      <c r="G21" s="37"/>
      <c r="H21" s="37"/>
      <c r="I21" s="37"/>
      <c r="J21" s="37"/>
      <c r="K21" s="4"/>
    </row>
    <row r="22" spans="1:11" ht="48" hidden="1" customHeight="1" x14ac:dyDescent="0.25">
      <c r="A22" s="98" t="s">
        <v>26</v>
      </c>
      <c r="B22" s="68"/>
      <c r="C22" s="68"/>
      <c r="D22" s="93"/>
      <c r="E22" s="38"/>
      <c r="F22" s="37"/>
      <c r="G22" s="37"/>
      <c r="H22" s="37"/>
      <c r="I22" s="37"/>
      <c r="J22" s="37"/>
      <c r="K22" s="5"/>
    </row>
    <row r="23" spans="1:11" ht="69.75" customHeight="1" x14ac:dyDescent="0.25">
      <c r="A23" s="67" t="s">
        <v>32</v>
      </c>
      <c r="B23" s="68"/>
      <c r="C23" s="68"/>
      <c r="D23" s="93"/>
      <c r="E23" s="38"/>
      <c r="F23" s="70">
        <f>F24+F25+F26+F27+F28+F29+F30+F31</f>
        <v>9129680</v>
      </c>
      <c r="G23" s="70">
        <f t="shared" ref="G23:J23" si="2">G24+G25+G26+G27+G28+G29+G30+G31</f>
        <v>0</v>
      </c>
      <c r="H23" s="70">
        <f t="shared" si="2"/>
        <v>9129680</v>
      </c>
      <c r="I23" s="70">
        <f t="shared" si="2"/>
        <v>0</v>
      </c>
      <c r="J23" s="70">
        <f t="shared" si="2"/>
        <v>9129680</v>
      </c>
      <c r="K23" s="5"/>
    </row>
    <row r="24" spans="1:11" ht="43.5" customHeight="1" x14ac:dyDescent="0.25">
      <c r="A24" s="164" t="s">
        <v>53</v>
      </c>
      <c r="B24" s="68" t="s">
        <v>68</v>
      </c>
      <c r="C24" s="68" t="s">
        <v>69</v>
      </c>
      <c r="D24" s="144" t="s">
        <v>59</v>
      </c>
      <c r="E24" s="38" t="s">
        <v>60</v>
      </c>
      <c r="F24" s="37">
        <v>2397000</v>
      </c>
      <c r="G24" s="37">
        <v>0</v>
      </c>
      <c r="H24" s="37">
        <v>2397000</v>
      </c>
      <c r="I24" s="37">
        <v>0</v>
      </c>
      <c r="J24" s="37">
        <v>2397000</v>
      </c>
      <c r="K24" s="5"/>
    </row>
    <row r="25" spans="1:11" ht="50.25" customHeight="1" x14ac:dyDescent="0.25">
      <c r="A25" s="165"/>
      <c r="B25" s="40" t="s">
        <v>65</v>
      </c>
      <c r="C25" s="40" t="s">
        <v>58</v>
      </c>
      <c r="D25" s="152"/>
      <c r="E25" s="42" t="s">
        <v>60</v>
      </c>
      <c r="F25" s="82">
        <v>1900000</v>
      </c>
      <c r="G25" s="37">
        <v>0</v>
      </c>
      <c r="H25" s="82">
        <v>1900000</v>
      </c>
      <c r="I25" s="37">
        <v>0</v>
      </c>
      <c r="J25" s="82">
        <v>1900000</v>
      </c>
      <c r="K25" s="5"/>
    </row>
    <row r="26" spans="1:11" ht="48.75" customHeight="1" x14ac:dyDescent="0.25">
      <c r="A26" s="166"/>
      <c r="B26" s="68" t="s">
        <v>87</v>
      </c>
      <c r="C26" s="40" t="s">
        <v>58</v>
      </c>
      <c r="D26" s="145"/>
      <c r="E26" s="38" t="s">
        <v>60</v>
      </c>
      <c r="F26" s="82">
        <v>461680</v>
      </c>
      <c r="G26" s="37">
        <v>0</v>
      </c>
      <c r="H26" s="82">
        <v>461680</v>
      </c>
      <c r="I26" s="37">
        <v>0</v>
      </c>
      <c r="J26" s="82">
        <v>461680</v>
      </c>
      <c r="K26" s="4"/>
    </row>
    <row r="27" spans="1:11" ht="27" customHeight="1" x14ac:dyDescent="0.25">
      <c r="A27" s="149" t="s">
        <v>83</v>
      </c>
      <c r="B27" s="75" t="s">
        <v>88</v>
      </c>
      <c r="C27" s="75" t="s">
        <v>84</v>
      </c>
      <c r="D27" s="146" t="s">
        <v>45</v>
      </c>
      <c r="E27" s="42" t="s">
        <v>85</v>
      </c>
      <c r="F27" s="82">
        <v>1979000</v>
      </c>
      <c r="G27" s="37">
        <v>0</v>
      </c>
      <c r="H27" s="82">
        <v>1979000</v>
      </c>
      <c r="I27" s="37">
        <v>0</v>
      </c>
      <c r="J27" s="82">
        <v>1979000</v>
      </c>
      <c r="K27" s="4"/>
    </row>
    <row r="28" spans="1:11" ht="36.75" customHeight="1" x14ac:dyDescent="0.25">
      <c r="A28" s="151"/>
      <c r="B28" s="75" t="s">
        <v>89</v>
      </c>
      <c r="C28" s="75" t="s">
        <v>84</v>
      </c>
      <c r="D28" s="148"/>
      <c r="E28" s="101" t="s">
        <v>86</v>
      </c>
      <c r="F28" s="82">
        <v>595000</v>
      </c>
      <c r="G28" s="37">
        <v>0</v>
      </c>
      <c r="H28" s="82">
        <v>595000</v>
      </c>
      <c r="I28" s="37">
        <v>0</v>
      </c>
      <c r="J28" s="82">
        <v>595000</v>
      </c>
      <c r="K28" s="4"/>
    </row>
    <row r="29" spans="1:11" s="99" customFormat="1" ht="45.75" customHeight="1" x14ac:dyDescent="0.25">
      <c r="A29" s="149" t="s">
        <v>77</v>
      </c>
      <c r="B29" s="75" t="s">
        <v>90</v>
      </c>
      <c r="C29" s="75" t="s">
        <v>48</v>
      </c>
      <c r="D29" s="146" t="s">
        <v>45</v>
      </c>
      <c r="E29" s="42" t="s">
        <v>93</v>
      </c>
      <c r="F29" s="82">
        <v>599000</v>
      </c>
      <c r="G29" s="37">
        <v>0</v>
      </c>
      <c r="H29" s="82">
        <v>599000</v>
      </c>
      <c r="I29" s="37">
        <v>0</v>
      </c>
      <c r="J29" s="82">
        <v>599000</v>
      </c>
      <c r="K29" s="47"/>
    </row>
    <row r="30" spans="1:11" s="99" customFormat="1" ht="45.75" customHeight="1" x14ac:dyDescent="0.25">
      <c r="A30" s="150"/>
      <c r="B30" s="75" t="s">
        <v>91</v>
      </c>
      <c r="C30" s="75" t="s">
        <v>48</v>
      </c>
      <c r="D30" s="147"/>
      <c r="E30" s="42" t="s">
        <v>93</v>
      </c>
      <c r="F30" s="82">
        <v>599000</v>
      </c>
      <c r="G30" s="37">
        <v>0</v>
      </c>
      <c r="H30" s="82">
        <v>599000</v>
      </c>
      <c r="I30" s="37">
        <v>0</v>
      </c>
      <c r="J30" s="82">
        <v>599000</v>
      </c>
      <c r="K30" s="47"/>
    </row>
    <row r="31" spans="1:11" s="99" customFormat="1" ht="45.75" customHeight="1" x14ac:dyDescent="0.25">
      <c r="A31" s="151"/>
      <c r="B31" s="75" t="s">
        <v>92</v>
      </c>
      <c r="C31" s="75" t="s">
        <v>48</v>
      </c>
      <c r="D31" s="148"/>
      <c r="E31" s="42" t="s">
        <v>93</v>
      </c>
      <c r="F31" s="82">
        <v>599000</v>
      </c>
      <c r="G31" s="37">
        <v>0</v>
      </c>
      <c r="H31" s="82">
        <v>599000</v>
      </c>
      <c r="I31" s="37">
        <v>0</v>
      </c>
      <c r="J31" s="82">
        <v>599000</v>
      </c>
      <c r="K31" s="47"/>
    </row>
    <row r="32" spans="1:11" ht="19.5" customHeight="1" x14ac:dyDescent="0.25">
      <c r="A32" s="67" t="s">
        <v>51</v>
      </c>
      <c r="B32" s="68"/>
      <c r="C32" s="68"/>
      <c r="D32" s="93"/>
      <c r="E32" s="38"/>
      <c r="F32" s="70">
        <f>F34+F35</f>
        <v>981197.7</v>
      </c>
      <c r="G32" s="70">
        <f t="shared" ref="G32:J32" si="3">G34+G35</f>
        <v>0</v>
      </c>
      <c r="H32" s="70">
        <f t="shared" si="3"/>
        <v>981197.7</v>
      </c>
      <c r="I32" s="70">
        <f t="shared" si="3"/>
        <v>0</v>
      </c>
      <c r="J32" s="70">
        <f t="shared" si="3"/>
        <v>981197.7</v>
      </c>
      <c r="K32" s="4"/>
    </row>
    <row r="33" spans="1:11" ht="63.75" hidden="1" customHeight="1" x14ac:dyDescent="0.25">
      <c r="A33" s="81" t="s">
        <v>31</v>
      </c>
      <c r="B33" s="68"/>
      <c r="C33" s="68"/>
      <c r="D33" s="93"/>
      <c r="E33" s="38"/>
      <c r="F33" s="37"/>
      <c r="G33" s="37"/>
      <c r="H33" s="37"/>
      <c r="I33" s="37"/>
      <c r="J33" s="37"/>
      <c r="K33" s="4"/>
    </row>
    <row r="34" spans="1:11" ht="63.75" customHeight="1" x14ac:dyDescent="0.25">
      <c r="A34" s="158" t="s">
        <v>55</v>
      </c>
      <c r="B34" s="65" t="s">
        <v>71</v>
      </c>
      <c r="C34" s="75" t="s">
        <v>48</v>
      </c>
      <c r="D34" s="144" t="s">
        <v>61</v>
      </c>
      <c r="E34" s="38" t="s">
        <v>62</v>
      </c>
      <c r="F34" s="41">
        <v>588718.62</v>
      </c>
      <c r="G34" s="37">
        <v>0</v>
      </c>
      <c r="H34" s="41">
        <v>588718.62</v>
      </c>
      <c r="I34" s="37">
        <v>0</v>
      </c>
      <c r="J34" s="41">
        <v>588718.62</v>
      </c>
      <c r="K34" s="4"/>
    </row>
    <row r="35" spans="1:11" ht="67.5" customHeight="1" x14ac:dyDescent="0.25">
      <c r="A35" s="159"/>
      <c r="B35" s="65" t="s">
        <v>72</v>
      </c>
      <c r="C35" s="75" t="s">
        <v>48</v>
      </c>
      <c r="D35" s="145"/>
      <c r="E35" s="38" t="s">
        <v>62</v>
      </c>
      <c r="F35" s="41">
        <v>392479.08</v>
      </c>
      <c r="G35" s="37">
        <v>0</v>
      </c>
      <c r="H35" s="41">
        <v>392479.08</v>
      </c>
      <c r="I35" s="37">
        <v>0</v>
      </c>
      <c r="J35" s="41">
        <v>392479.08</v>
      </c>
      <c r="K35" s="4"/>
    </row>
    <row r="36" spans="1:11" ht="34.5" customHeight="1" x14ac:dyDescent="0.25">
      <c r="A36" s="67" t="s">
        <v>35</v>
      </c>
      <c r="B36" s="68"/>
      <c r="C36" s="68"/>
      <c r="D36" s="93"/>
      <c r="E36" s="38"/>
      <c r="F36" s="70">
        <f>F37+F38+F39+F40+F41+F42+F43+F44+F45+F46+F47+F48+F49+F50+F51+F52+F53+F54+F55+F56+F57+F58+F59+F60</f>
        <v>7895464.040000001</v>
      </c>
      <c r="G36" s="70">
        <f t="shared" ref="G36:J36" si="4">G37+G38+G39+G40+G41+G42+G43+G44+G45+G46+G47+G48+G49+G50+G51+G52+G53+G54+G55+G56+G57+G58+G59+G60</f>
        <v>0</v>
      </c>
      <c r="H36" s="70">
        <f t="shared" si="4"/>
        <v>7895458.8000000007</v>
      </c>
      <c r="I36" s="70">
        <f t="shared" si="4"/>
        <v>0</v>
      </c>
      <c r="J36" s="70">
        <f t="shared" si="4"/>
        <v>7895458.8000000007</v>
      </c>
      <c r="K36" s="4"/>
    </row>
    <row r="37" spans="1:11" ht="24.75" customHeight="1" x14ac:dyDescent="0.25">
      <c r="A37" s="157" t="s">
        <v>47</v>
      </c>
      <c r="B37" s="65" t="s">
        <v>94</v>
      </c>
      <c r="C37" s="75" t="s">
        <v>97</v>
      </c>
      <c r="D37" s="156" t="s">
        <v>61</v>
      </c>
      <c r="E37" s="71">
        <v>45153</v>
      </c>
      <c r="F37" s="41">
        <v>400000</v>
      </c>
      <c r="G37" s="37">
        <v>0</v>
      </c>
      <c r="H37" s="41">
        <v>400000</v>
      </c>
      <c r="I37" s="37">
        <v>0</v>
      </c>
      <c r="J37" s="41">
        <v>400000</v>
      </c>
      <c r="K37" s="4"/>
    </row>
    <row r="38" spans="1:11" ht="66.75" customHeight="1" x14ac:dyDescent="0.25">
      <c r="A38" s="157"/>
      <c r="B38" s="65" t="s">
        <v>95</v>
      </c>
      <c r="C38" s="75" t="s">
        <v>97</v>
      </c>
      <c r="D38" s="156"/>
      <c r="E38" s="42" t="s">
        <v>62</v>
      </c>
      <c r="F38" s="41">
        <v>570794.92000000004</v>
      </c>
      <c r="G38" s="37">
        <v>0</v>
      </c>
      <c r="H38" s="41">
        <v>570794.92000000004</v>
      </c>
      <c r="I38" s="37">
        <v>0</v>
      </c>
      <c r="J38" s="41">
        <v>570794.92000000004</v>
      </c>
      <c r="K38" s="4"/>
    </row>
    <row r="39" spans="1:11" ht="66.75" customHeight="1" x14ac:dyDescent="0.25">
      <c r="A39" s="157"/>
      <c r="B39" s="65" t="s">
        <v>96</v>
      </c>
      <c r="C39" s="75" t="s">
        <v>98</v>
      </c>
      <c r="D39" s="156"/>
      <c r="E39" s="42" t="s">
        <v>62</v>
      </c>
      <c r="F39" s="41">
        <v>719910.32</v>
      </c>
      <c r="G39" s="37">
        <v>0</v>
      </c>
      <c r="H39" s="41">
        <v>719910.32</v>
      </c>
      <c r="I39" s="37">
        <v>0</v>
      </c>
      <c r="J39" s="41">
        <v>719910.32</v>
      </c>
      <c r="K39" s="4"/>
    </row>
    <row r="40" spans="1:11" ht="21" customHeight="1" x14ac:dyDescent="0.25">
      <c r="A40" s="157"/>
      <c r="B40" s="65" t="s">
        <v>94</v>
      </c>
      <c r="C40" s="102" t="s">
        <v>97</v>
      </c>
      <c r="D40" s="156"/>
      <c r="E40" s="71">
        <v>45169</v>
      </c>
      <c r="F40" s="103">
        <v>409700</v>
      </c>
      <c r="G40" s="37">
        <v>0</v>
      </c>
      <c r="H40" s="103">
        <v>409694.76</v>
      </c>
      <c r="I40" s="37">
        <v>0</v>
      </c>
      <c r="J40" s="103">
        <v>409694.76</v>
      </c>
      <c r="K40" s="4"/>
    </row>
    <row r="41" spans="1:11" s="99" customFormat="1" ht="24" customHeight="1" x14ac:dyDescent="0.25">
      <c r="A41" s="157" t="s">
        <v>44</v>
      </c>
      <c r="B41" s="40" t="s">
        <v>99</v>
      </c>
      <c r="C41" s="40" t="s">
        <v>107</v>
      </c>
      <c r="D41" s="144" t="s">
        <v>59</v>
      </c>
      <c r="E41" s="42" t="s">
        <v>112</v>
      </c>
      <c r="F41" s="82">
        <v>126437</v>
      </c>
      <c r="G41" s="37">
        <v>0</v>
      </c>
      <c r="H41" s="82">
        <v>126437</v>
      </c>
      <c r="I41" s="37">
        <v>0</v>
      </c>
      <c r="J41" s="82">
        <v>126437</v>
      </c>
      <c r="K41" s="47"/>
    </row>
    <row r="42" spans="1:11" s="99" customFormat="1" ht="24" customHeight="1" x14ac:dyDescent="0.25">
      <c r="A42" s="157"/>
      <c r="B42" s="40" t="s">
        <v>100</v>
      </c>
      <c r="C42" s="40" t="s">
        <v>108</v>
      </c>
      <c r="D42" s="152"/>
      <c r="E42" s="42" t="s">
        <v>112</v>
      </c>
      <c r="F42" s="82">
        <v>126437</v>
      </c>
      <c r="G42" s="37">
        <v>0</v>
      </c>
      <c r="H42" s="82">
        <v>126437</v>
      </c>
      <c r="I42" s="37">
        <v>0</v>
      </c>
      <c r="J42" s="82">
        <v>126437</v>
      </c>
      <c r="K42" s="47"/>
    </row>
    <row r="43" spans="1:11" s="99" customFormat="1" ht="24" customHeight="1" x14ac:dyDescent="0.25">
      <c r="A43" s="157"/>
      <c r="B43" s="40" t="s">
        <v>101</v>
      </c>
      <c r="C43" s="40" t="s">
        <v>109</v>
      </c>
      <c r="D43" s="152"/>
      <c r="E43" s="42" t="s">
        <v>112</v>
      </c>
      <c r="F43" s="82">
        <v>126437</v>
      </c>
      <c r="G43" s="37">
        <v>0</v>
      </c>
      <c r="H43" s="82">
        <v>126437</v>
      </c>
      <c r="I43" s="37">
        <v>0</v>
      </c>
      <c r="J43" s="82">
        <v>126437</v>
      </c>
      <c r="K43" s="47"/>
    </row>
    <row r="44" spans="1:11" s="99" customFormat="1" ht="24" customHeight="1" x14ac:dyDescent="0.25">
      <c r="A44" s="157"/>
      <c r="B44" s="40" t="s">
        <v>102</v>
      </c>
      <c r="C44" s="40" t="s">
        <v>110</v>
      </c>
      <c r="D44" s="152"/>
      <c r="E44" s="42" t="s">
        <v>112</v>
      </c>
      <c r="F44" s="82">
        <v>126437</v>
      </c>
      <c r="G44" s="37">
        <v>0</v>
      </c>
      <c r="H44" s="82">
        <v>126437</v>
      </c>
      <c r="I44" s="37">
        <v>0</v>
      </c>
      <c r="J44" s="82">
        <v>126437</v>
      </c>
      <c r="K44" s="47"/>
    </row>
    <row r="45" spans="1:11" s="99" customFormat="1" ht="21.75" customHeight="1" x14ac:dyDescent="0.25">
      <c r="A45" s="157"/>
      <c r="B45" s="40" t="s">
        <v>103</v>
      </c>
      <c r="C45" s="40"/>
      <c r="D45" s="152"/>
      <c r="E45" s="42"/>
      <c r="F45" s="82">
        <v>151724.4</v>
      </c>
      <c r="G45" s="37">
        <v>0</v>
      </c>
      <c r="H45" s="82">
        <v>151724.4</v>
      </c>
      <c r="I45" s="37">
        <v>0</v>
      </c>
      <c r="J45" s="82">
        <v>151724.4</v>
      </c>
      <c r="K45" s="47"/>
    </row>
    <row r="46" spans="1:11" s="99" customFormat="1" ht="66" customHeight="1" x14ac:dyDescent="0.25">
      <c r="A46" s="157"/>
      <c r="B46" s="40" t="s">
        <v>104</v>
      </c>
      <c r="C46" s="40" t="s">
        <v>111</v>
      </c>
      <c r="D46" s="152"/>
      <c r="E46" s="42" t="s">
        <v>113</v>
      </c>
      <c r="F46" s="82">
        <v>590000</v>
      </c>
      <c r="G46" s="37">
        <v>0</v>
      </c>
      <c r="H46" s="82">
        <v>590000</v>
      </c>
      <c r="I46" s="37">
        <v>0</v>
      </c>
      <c r="J46" s="82">
        <v>590000</v>
      </c>
      <c r="K46" s="47"/>
    </row>
    <row r="47" spans="1:11" s="99" customFormat="1" ht="66" customHeight="1" x14ac:dyDescent="0.25">
      <c r="A47" s="157"/>
      <c r="B47" s="40" t="s">
        <v>105</v>
      </c>
      <c r="C47" s="40" t="s">
        <v>64</v>
      </c>
      <c r="D47" s="152"/>
      <c r="E47" s="42" t="s">
        <v>113</v>
      </c>
      <c r="F47" s="82">
        <v>359600</v>
      </c>
      <c r="G47" s="37">
        <v>0</v>
      </c>
      <c r="H47" s="82">
        <v>359600</v>
      </c>
      <c r="I47" s="37">
        <v>0</v>
      </c>
      <c r="J47" s="82">
        <v>359600</v>
      </c>
      <c r="K47" s="47"/>
    </row>
    <row r="48" spans="1:11" s="99" customFormat="1" ht="66" customHeight="1" x14ac:dyDescent="0.25">
      <c r="A48" s="157"/>
      <c r="B48" s="104" t="s">
        <v>106</v>
      </c>
      <c r="C48" s="104" t="s">
        <v>64</v>
      </c>
      <c r="D48" s="145"/>
      <c r="E48" s="42" t="s">
        <v>113</v>
      </c>
      <c r="F48" s="105">
        <v>359600</v>
      </c>
      <c r="G48" s="37">
        <v>0</v>
      </c>
      <c r="H48" s="105">
        <v>359600</v>
      </c>
      <c r="I48" s="37">
        <v>0</v>
      </c>
      <c r="J48" s="105">
        <v>359600</v>
      </c>
      <c r="K48" s="47"/>
    </row>
    <row r="49" spans="1:11" s="99" customFormat="1" ht="36" customHeight="1" x14ac:dyDescent="0.25">
      <c r="A49" s="157" t="s">
        <v>45</v>
      </c>
      <c r="B49" s="106" t="s">
        <v>114</v>
      </c>
      <c r="C49" s="106" t="s">
        <v>125</v>
      </c>
      <c r="D49" s="145" t="s">
        <v>45</v>
      </c>
      <c r="E49" s="42" t="s">
        <v>134</v>
      </c>
      <c r="F49" s="105">
        <v>266500</v>
      </c>
      <c r="G49" s="100">
        <v>0</v>
      </c>
      <c r="H49" s="105">
        <v>266500</v>
      </c>
      <c r="I49" s="100">
        <v>0</v>
      </c>
      <c r="J49" s="105">
        <v>266500</v>
      </c>
      <c r="K49" s="47"/>
    </row>
    <row r="50" spans="1:11" s="99" customFormat="1" ht="24" customHeight="1" x14ac:dyDescent="0.25">
      <c r="A50" s="157"/>
      <c r="B50" s="107" t="s">
        <v>115</v>
      </c>
      <c r="C50" s="107" t="s">
        <v>84</v>
      </c>
      <c r="D50" s="156"/>
      <c r="E50" s="42" t="s">
        <v>85</v>
      </c>
      <c r="F50" s="108">
        <v>945250</v>
      </c>
      <c r="G50" s="37">
        <v>0</v>
      </c>
      <c r="H50" s="108">
        <v>945250</v>
      </c>
      <c r="I50" s="37">
        <v>0</v>
      </c>
      <c r="J50" s="108">
        <v>945250</v>
      </c>
      <c r="K50" s="47"/>
    </row>
    <row r="51" spans="1:11" s="99" customFormat="1" ht="34.5" customHeight="1" x14ac:dyDescent="0.25">
      <c r="A51" s="157"/>
      <c r="B51" s="107" t="s">
        <v>116</v>
      </c>
      <c r="C51" s="107" t="s">
        <v>84</v>
      </c>
      <c r="D51" s="156"/>
      <c r="E51" s="109" t="s">
        <v>86</v>
      </c>
      <c r="F51" s="108">
        <v>77120</v>
      </c>
      <c r="G51" s="37">
        <v>0</v>
      </c>
      <c r="H51" s="108">
        <v>77120</v>
      </c>
      <c r="I51" s="37">
        <v>0</v>
      </c>
      <c r="J51" s="108">
        <v>77120</v>
      </c>
      <c r="K51" s="47"/>
    </row>
    <row r="52" spans="1:11" s="99" customFormat="1" ht="20.25" customHeight="1" x14ac:dyDescent="0.25">
      <c r="A52" s="157"/>
      <c r="B52" s="107" t="s">
        <v>117</v>
      </c>
      <c r="C52" s="107" t="s">
        <v>126</v>
      </c>
      <c r="D52" s="156"/>
      <c r="E52" s="109" t="s">
        <v>135</v>
      </c>
      <c r="F52" s="108">
        <f>316480+273910</f>
        <v>590390</v>
      </c>
      <c r="G52" s="37">
        <v>0</v>
      </c>
      <c r="H52" s="108">
        <f>316480+273910</f>
        <v>590390</v>
      </c>
      <c r="I52" s="37">
        <v>0</v>
      </c>
      <c r="J52" s="108">
        <f>316480+273910</f>
        <v>590390</v>
      </c>
      <c r="K52" s="47"/>
    </row>
    <row r="53" spans="1:11" s="99" customFormat="1" ht="20.25" customHeight="1" x14ac:dyDescent="0.25">
      <c r="A53" s="157"/>
      <c r="B53" s="107" t="s">
        <v>118</v>
      </c>
      <c r="C53" s="107" t="s">
        <v>127</v>
      </c>
      <c r="D53" s="156"/>
      <c r="E53" s="109" t="s">
        <v>136</v>
      </c>
      <c r="F53" s="108">
        <v>119985</v>
      </c>
      <c r="G53" s="37">
        <v>0</v>
      </c>
      <c r="H53" s="108">
        <v>119985</v>
      </c>
      <c r="I53" s="37">
        <v>0</v>
      </c>
      <c r="J53" s="108">
        <v>119985</v>
      </c>
      <c r="K53" s="47"/>
    </row>
    <row r="54" spans="1:11" s="99" customFormat="1" ht="20.25" customHeight="1" x14ac:dyDescent="0.25">
      <c r="A54" s="157"/>
      <c r="B54" s="107" t="s">
        <v>119</v>
      </c>
      <c r="C54" s="107" t="s">
        <v>128</v>
      </c>
      <c r="D54" s="156"/>
      <c r="E54" s="109" t="s">
        <v>136</v>
      </c>
      <c r="F54" s="108">
        <v>229890</v>
      </c>
      <c r="G54" s="37">
        <v>0</v>
      </c>
      <c r="H54" s="108">
        <v>229890</v>
      </c>
      <c r="I54" s="37">
        <v>0</v>
      </c>
      <c r="J54" s="108">
        <v>229890</v>
      </c>
      <c r="K54" s="47"/>
    </row>
    <row r="55" spans="1:11" s="99" customFormat="1" ht="20.25" customHeight="1" x14ac:dyDescent="0.25">
      <c r="A55" s="157"/>
      <c r="B55" s="107" t="s">
        <v>120</v>
      </c>
      <c r="C55" s="107" t="s">
        <v>129</v>
      </c>
      <c r="D55" s="156"/>
      <c r="E55" s="109" t="s">
        <v>136</v>
      </c>
      <c r="F55" s="108">
        <v>229890</v>
      </c>
      <c r="G55" s="37">
        <v>0</v>
      </c>
      <c r="H55" s="108">
        <v>229890</v>
      </c>
      <c r="I55" s="37">
        <v>0</v>
      </c>
      <c r="J55" s="108">
        <v>229890</v>
      </c>
      <c r="K55" s="47"/>
    </row>
    <row r="56" spans="1:11" s="99" customFormat="1" ht="20.25" customHeight="1" x14ac:dyDescent="0.25">
      <c r="A56" s="157"/>
      <c r="B56" s="107" t="s">
        <v>121</v>
      </c>
      <c r="C56" s="107" t="s">
        <v>130</v>
      </c>
      <c r="D56" s="156"/>
      <c r="E56" s="109" t="s">
        <v>136</v>
      </c>
      <c r="F56" s="108">
        <v>229890</v>
      </c>
      <c r="G56" s="37">
        <v>0</v>
      </c>
      <c r="H56" s="108">
        <v>229890</v>
      </c>
      <c r="I56" s="37">
        <v>0</v>
      </c>
      <c r="J56" s="108">
        <v>229890</v>
      </c>
      <c r="K56" s="47"/>
    </row>
    <row r="57" spans="1:11" s="99" customFormat="1" ht="20.25" customHeight="1" x14ac:dyDescent="0.25">
      <c r="A57" s="157"/>
      <c r="B57" s="107" t="s">
        <v>122</v>
      </c>
      <c r="C57" s="107" t="s">
        <v>131</v>
      </c>
      <c r="D57" s="156"/>
      <c r="E57" s="109" t="s">
        <v>136</v>
      </c>
      <c r="F57" s="108">
        <v>229890</v>
      </c>
      <c r="G57" s="37">
        <v>0</v>
      </c>
      <c r="H57" s="108">
        <v>229890</v>
      </c>
      <c r="I57" s="37">
        <v>0</v>
      </c>
      <c r="J57" s="108">
        <v>229890</v>
      </c>
      <c r="K57" s="47"/>
    </row>
    <row r="58" spans="1:11" s="99" customFormat="1" ht="20.25" customHeight="1" x14ac:dyDescent="0.25">
      <c r="A58" s="157"/>
      <c r="B58" s="107" t="s">
        <v>123</v>
      </c>
      <c r="C58" s="107" t="s">
        <v>132</v>
      </c>
      <c r="D58" s="156"/>
      <c r="E58" s="109" t="s">
        <v>136</v>
      </c>
      <c r="F58" s="108">
        <v>229890</v>
      </c>
      <c r="G58" s="37">
        <v>0</v>
      </c>
      <c r="H58" s="108">
        <v>229890</v>
      </c>
      <c r="I58" s="37">
        <v>0</v>
      </c>
      <c r="J58" s="108">
        <v>229890</v>
      </c>
      <c r="K58" s="47"/>
    </row>
    <row r="59" spans="1:11" s="99" customFormat="1" ht="20.25" customHeight="1" x14ac:dyDescent="0.25">
      <c r="A59" s="157"/>
      <c r="B59" s="107" t="s">
        <v>124</v>
      </c>
      <c r="C59" s="107" t="s">
        <v>133</v>
      </c>
      <c r="D59" s="156"/>
      <c r="E59" s="109" t="s">
        <v>136</v>
      </c>
      <c r="F59" s="108">
        <v>229890</v>
      </c>
      <c r="G59" s="37">
        <v>0</v>
      </c>
      <c r="H59" s="108">
        <v>229890</v>
      </c>
      <c r="I59" s="37">
        <v>0</v>
      </c>
      <c r="J59" s="108">
        <v>229890</v>
      </c>
      <c r="K59" s="47"/>
    </row>
    <row r="60" spans="1:11" s="99" customFormat="1" ht="19.5" customHeight="1" x14ac:dyDescent="0.25">
      <c r="A60" s="157"/>
      <c r="B60" s="110" t="s">
        <v>103</v>
      </c>
      <c r="C60" s="40"/>
      <c r="D60" s="156"/>
      <c r="E60" s="42"/>
      <c r="F60" s="82">
        <v>449801.4</v>
      </c>
      <c r="G60" s="37">
        <v>0</v>
      </c>
      <c r="H60" s="82">
        <v>449801.4</v>
      </c>
      <c r="I60" s="37">
        <v>0</v>
      </c>
      <c r="J60" s="82">
        <v>449801.4</v>
      </c>
      <c r="K60" s="47"/>
    </row>
    <row r="61" spans="1:11" s="79" customFormat="1" ht="31.5" x14ac:dyDescent="0.25">
      <c r="A61" s="69" t="s">
        <v>36</v>
      </c>
      <c r="B61" s="76"/>
      <c r="C61" s="77"/>
      <c r="D61" s="67"/>
      <c r="E61" s="52"/>
      <c r="F61" s="78">
        <f>F62+F63+F64</f>
        <v>1178000</v>
      </c>
      <c r="G61" s="78">
        <f t="shared" ref="G61:J61" si="5">G62+G63+G64</f>
        <v>0</v>
      </c>
      <c r="H61" s="78">
        <f t="shared" si="5"/>
        <v>1178000</v>
      </c>
      <c r="I61" s="78">
        <f t="shared" si="5"/>
        <v>0</v>
      </c>
      <c r="J61" s="78">
        <f t="shared" si="5"/>
        <v>1178000</v>
      </c>
    </row>
    <row r="62" spans="1:11" s="79" customFormat="1" ht="27.75" customHeight="1" x14ac:dyDescent="0.25">
      <c r="A62" s="155" t="s">
        <v>54</v>
      </c>
      <c r="B62" s="40" t="s">
        <v>63</v>
      </c>
      <c r="C62" s="75" t="s">
        <v>64</v>
      </c>
      <c r="D62" s="156" t="s">
        <v>59</v>
      </c>
      <c r="E62" s="153"/>
      <c r="F62" s="41">
        <v>76600</v>
      </c>
      <c r="G62" s="37">
        <v>0</v>
      </c>
      <c r="H62" s="41">
        <v>76600</v>
      </c>
      <c r="I62" s="37">
        <v>0</v>
      </c>
      <c r="J62" s="41">
        <v>76600</v>
      </c>
    </row>
    <row r="63" spans="1:11" s="23" customFormat="1" ht="27" customHeight="1" x14ac:dyDescent="0.25">
      <c r="A63" s="155"/>
      <c r="B63" s="40" t="s">
        <v>63</v>
      </c>
      <c r="C63" s="75" t="s">
        <v>64</v>
      </c>
      <c r="D63" s="156"/>
      <c r="E63" s="154"/>
      <c r="F63" s="41">
        <v>407400</v>
      </c>
      <c r="G63" s="37">
        <v>0</v>
      </c>
      <c r="H63" s="41">
        <v>407400</v>
      </c>
      <c r="I63" s="37">
        <v>0</v>
      </c>
      <c r="J63" s="41">
        <v>407400</v>
      </c>
    </row>
    <row r="64" spans="1:11" s="23" customFormat="1" ht="114.75" customHeight="1" x14ac:dyDescent="0.25">
      <c r="A64" s="92" t="s">
        <v>66</v>
      </c>
      <c r="B64" s="40" t="s">
        <v>70</v>
      </c>
      <c r="C64" s="75"/>
      <c r="D64" s="97" t="s">
        <v>45</v>
      </c>
      <c r="E64" s="39"/>
      <c r="F64" s="41">
        <v>694000</v>
      </c>
      <c r="G64" s="37">
        <v>0</v>
      </c>
      <c r="H64" s="41">
        <v>694000</v>
      </c>
      <c r="I64" s="37">
        <v>0</v>
      </c>
      <c r="J64" s="41">
        <v>694000</v>
      </c>
    </row>
    <row r="65" spans="1:10" x14ac:dyDescent="0.25">
      <c r="A65" s="57" t="s">
        <v>40</v>
      </c>
      <c r="B65" s="57"/>
      <c r="C65" s="57"/>
      <c r="D65" s="56"/>
      <c r="E65" s="111"/>
      <c r="F65" s="58">
        <f>F8+F17+F23+F32+F36+F61</f>
        <v>81408141.74000001</v>
      </c>
      <c r="G65" s="58">
        <f>G8+G17+G23+G32+G36+G61</f>
        <v>0</v>
      </c>
      <c r="H65" s="58">
        <f>H8+H17+H23+H32+H36+H61</f>
        <v>81408136.5</v>
      </c>
      <c r="I65" s="58">
        <f>I8+I17+I23+I32+I36+I61</f>
        <v>0</v>
      </c>
      <c r="J65" s="58">
        <f>J8+J17+J23+J32+J36+J61</f>
        <v>81408136.5</v>
      </c>
    </row>
    <row r="66" spans="1:10" ht="51.75" customHeight="1" x14ac:dyDescent="0.25">
      <c r="A66" s="43"/>
      <c r="B66" s="45" t="s">
        <v>50</v>
      </c>
      <c r="C66" s="44"/>
      <c r="D66" s="91" t="s">
        <v>42</v>
      </c>
      <c r="E66" s="112"/>
      <c r="F66" s="13"/>
      <c r="G66" s="13"/>
      <c r="H66" s="13"/>
      <c r="I66" s="13"/>
      <c r="J66" s="13"/>
    </row>
  </sheetData>
  <mergeCells count="28">
    <mergeCell ref="A24:A26"/>
    <mergeCell ref="A19:A20"/>
    <mergeCell ref="D27:D28"/>
    <mergeCell ref="A27:A28"/>
    <mergeCell ref="D24:D26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  <mergeCell ref="D34:D35"/>
    <mergeCell ref="D29:D31"/>
    <mergeCell ref="A29:A31"/>
    <mergeCell ref="D41:D48"/>
    <mergeCell ref="E62:E63"/>
    <mergeCell ref="A62:A63"/>
    <mergeCell ref="D62:D63"/>
    <mergeCell ref="D49:D60"/>
    <mergeCell ref="A37:A40"/>
    <mergeCell ref="A41:A48"/>
    <mergeCell ref="A49:A60"/>
    <mergeCell ref="D37:D40"/>
    <mergeCell ref="A34:A35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2023-10-11T12:04:36Z</cp:lastPrinted>
  <dcterms:created xsi:type="dcterms:W3CDTF">2018-07-30T08:01:14Z</dcterms:created>
  <dcterms:modified xsi:type="dcterms:W3CDTF">2023-10-30T08:23:57Z</dcterms:modified>
</cp:coreProperties>
</file>