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СОГЛАШЕНИЯ\соглашение с ЗР за 2020\на 01.10.2020\"/>
    </mc:Choice>
  </mc:AlternateContent>
  <bookViews>
    <workbookView xWindow="720" yWindow="4245" windowWidth="19440" windowHeight="8460"/>
  </bookViews>
  <sheets>
    <sheet name="МП Коммунальная инфр" sheetId="19" r:id="rId1"/>
    <sheet name="МП Коммунальная инфр (2)" sheetId="20" r:id="rId2"/>
    <sheet name="Подпрограмма 2 (2)" sheetId="22" state="hidden" r:id="rId3"/>
  </sheet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'МП Коммунальная инфр (2)'!#REF!</definedName>
    <definedName name="sub_14000" localSheetId="2">'Подпрограмма 2 (2)'!#REF!</definedName>
    <definedName name="Z_359C8E5E_9871_416C_8416_05D2A4FF5688_.wvu.PrintArea" localSheetId="1" hidden="1">'МП Коммунальная инфр (2)'!$A$1:$N$13</definedName>
    <definedName name="Z_359C8E5E_9871_416C_8416_05D2A4FF5688_.wvu.PrintArea" localSheetId="2" hidden="1">'Подпрограмма 2 (2)'!$A$1:$N$9</definedName>
    <definedName name="Z_676C7EBD_E16D_4DD0_B42E_F8075547C9A3_.wvu.PrintArea" localSheetId="1" hidden="1">'МП Коммунальная инфр (2)'!$A$1:$N$13</definedName>
    <definedName name="Z_676C7EBD_E16D_4DD0_B42E_F8075547C9A3_.wvu.PrintArea" localSheetId="2" hidden="1">'Подпрограмма 2 (2)'!$A$1:$N$9</definedName>
    <definedName name="Z_79A8BF50_58E9_46AC_AFD7_D75F740A8CFE_.wvu.PrintArea" localSheetId="1" hidden="1">'МП Коммунальная инфр (2)'!$A$1:$N$13</definedName>
    <definedName name="Z_79A8BF50_58E9_46AC_AFD7_D75F740A8CFE_.wvu.PrintArea" localSheetId="2" hidden="1">'Подпрограмма 2 (2)'!$A$1:$N$9</definedName>
    <definedName name="Z_F75B3EC3_CC43_4B33_913D_5D7444E65C48_.wvu.PrintArea" localSheetId="1" hidden="1">'МП Коммунальная инфр (2)'!$A$1:$N$13</definedName>
    <definedName name="Z_F75B3EC3_CC43_4B33_913D_5D7444E65C48_.wvu.PrintArea" localSheetId="2" hidden="1">'Подпрограмма 2 (2)'!$A$1:$N$9</definedName>
    <definedName name="_xlnm.Print_Titles" localSheetId="1">'МП Коммунальная инфр (2)'!$3:$6</definedName>
    <definedName name="_xlnm.Print_Titles" localSheetId="2">'Подпрограмма 2 (2)'!$3:$6</definedName>
    <definedName name="_xlnm.Print_Area" localSheetId="0">'МП Коммунальная инфр'!$A$1:$V$82</definedName>
    <definedName name="_xlnm.Print_Area" localSheetId="1">'МП Коммунальная инфр (2)'!$A$1:$M$13</definedName>
    <definedName name="_xlnm.Print_Area" localSheetId="2">'Подпрограмма 2 (2)'!$A$1:$M$9</definedName>
  </definedNames>
  <calcPr calcId="162913"/>
</workbook>
</file>

<file path=xl/calcChain.xml><?xml version="1.0" encoding="utf-8"?>
<calcChain xmlns="http://schemas.openxmlformats.org/spreadsheetml/2006/main">
  <c r="T80" i="19" l="1"/>
  <c r="T82" i="19" s="1"/>
  <c r="T69" i="19"/>
  <c r="T32" i="19"/>
  <c r="P80" i="19"/>
  <c r="P69" i="19"/>
  <c r="P82" i="19" s="1"/>
  <c r="P32" i="19"/>
  <c r="N82" i="19"/>
  <c r="O82" i="19"/>
  <c r="Q82" i="19"/>
  <c r="R82" i="19"/>
  <c r="S82" i="19"/>
  <c r="J82" i="19"/>
  <c r="K82" i="19"/>
  <c r="L82" i="19"/>
  <c r="L80" i="19"/>
  <c r="L69" i="19"/>
  <c r="L32" i="19"/>
  <c r="F82" i="19"/>
  <c r="G82" i="19"/>
  <c r="H82" i="19"/>
  <c r="E48" i="19" l="1"/>
  <c r="E49" i="19"/>
  <c r="E50" i="19"/>
  <c r="E47" i="19"/>
  <c r="H32" i="19"/>
  <c r="E81" i="19"/>
  <c r="E80" i="19"/>
  <c r="H80" i="19"/>
  <c r="E76" i="19"/>
  <c r="H69" i="19"/>
  <c r="E69" i="19" s="1"/>
  <c r="G69" i="19"/>
  <c r="A9" i="19" l="1"/>
  <c r="A10" i="19" s="1"/>
  <c r="A11" i="19" s="1"/>
  <c r="A12" i="19" s="1"/>
  <c r="A13" i="19" s="1"/>
  <c r="A14" i="19" s="1"/>
  <c r="A15" i="19" s="1"/>
  <c r="A16" i="19" s="1"/>
  <c r="A17" i="19" s="1"/>
  <c r="A18" i="19" s="1"/>
  <c r="A19" i="19" s="1"/>
  <c r="A20" i="19" s="1"/>
  <c r="A21" i="19" s="1"/>
  <c r="A22" i="19" s="1"/>
  <c r="A23" i="19" s="1"/>
  <c r="A8" i="19"/>
  <c r="A34" i="19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2" i="19" s="1"/>
  <c r="A53" i="19" s="1"/>
  <c r="A54" i="19" s="1"/>
  <c r="A55" i="19" s="1"/>
  <c r="A56" i="19" s="1"/>
  <c r="A57" i="19" s="1"/>
  <c r="A58" i="19" s="1"/>
  <c r="A60" i="19" s="1"/>
  <c r="A61" i="19" s="1"/>
  <c r="A62" i="19" s="1"/>
  <c r="A63" i="19" s="1"/>
  <c r="A65" i="19" s="1"/>
  <c r="A66" i="19" s="1"/>
  <c r="A67" i="19" s="1"/>
  <c r="U71" i="19" l="1"/>
  <c r="U70" i="19"/>
  <c r="Q7" i="19" l="1"/>
  <c r="R79" i="19"/>
  <c r="U79" i="19"/>
  <c r="S79" i="19"/>
  <c r="V79" i="19" s="1"/>
  <c r="M79" i="19"/>
  <c r="M12" i="20" s="1"/>
  <c r="K12" i="20" s="1"/>
  <c r="M85" i="19"/>
  <c r="I85" i="19"/>
  <c r="U73" i="19"/>
  <c r="S71" i="19"/>
  <c r="V71" i="19" s="1"/>
  <c r="S70" i="19"/>
  <c r="V70" i="19" s="1"/>
  <c r="Q79" i="19" l="1"/>
  <c r="S36" i="19"/>
  <c r="S35" i="19"/>
  <c r="S34" i="19"/>
  <c r="S31" i="19"/>
  <c r="R31" i="19"/>
  <c r="Q31" i="19" s="1"/>
  <c r="M31" i="19"/>
  <c r="O24" i="19"/>
  <c r="S9" i="19" l="1"/>
  <c r="S10" i="19"/>
  <c r="S11" i="19"/>
  <c r="S12" i="19"/>
  <c r="S13" i="19"/>
  <c r="Q13" i="19" s="1"/>
  <c r="S14" i="19"/>
  <c r="Q14" i="19" s="1"/>
  <c r="S15" i="19"/>
  <c r="S16" i="19"/>
  <c r="V16" i="19" s="1"/>
  <c r="S17" i="19"/>
  <c r="V17" i="19" s="1"/>
  <c r="S18" i="19"/>
  <c r="V18" i="19" s="1"/>
  <c r="S19" i="19"/>
  <c r="V19" i="19" s="1"/>
  <c r="S20" i="19"/>
  <c r="V20" i="19" s="1"/>
  <c r="S21" i="19"/>
  <c r="V21" i="19" s="1"/>
  <c r="S22" i="19"/>
  <c r="V22" i="19" s="1"/>
  <c r="S23" i="19"/>
  <c r="U15" i="19"/>
  <c r="U16" i="19"/>
  <c r="U17" i="19"/>
  <c r="U18" i="19"/>
  <c r="U19" i="19"/>
  <c r="U20" i="19"/>
  <c r="U21" i="19"/>
  <c r="U22" i="19"/>
  <c r="U23" i="19"/>
  <c r="V23" i="19"/>
  <c r="U8" i="19"/>
  <c r="U9" i="19"/>
  <c r="U10" i="19"/>
  <c r="U11" i="19"/>
  <c r="U12" i="19"/>
  <c r="U13" i="19"/>
  <c r="U14" i="19"/>
  <c r="V7" i="19"/>
  <c r="U7" i="19"/>
  <c r="S8" i="19"/>
  <c r="Q8" i="19" s="1"/>
  <c r="J64" i="19"/>
  <c r="K64" i="19"/>
  <c r="M64" i="19"/>
  <c r="N64" i="19"/>
  <c r="O64" i="19"/>
  <c r="Q64" i="19"/>
  <c r="R64" i="19"/>
  <c r="S64" i="19"/>
  <c r="G64" i="19"/>
  <c r="I68" i="19"/>
  <c r="E68" i="19"/>
  <c r="I50" i="19"/>
  <c r="M50" i="19"/>
  <c r="Q50" i="19"/>
  <c r="I35" i="19"/>
  <c r="M35" i="19"/>
  <c r="Q35" i="19"/>
  <c r="I36" i="19"/>
  <c r="M36" i="19"/>
  <c r="Q36" i="19"/>
  <c r="I37" i="19"/>
  <c r="M37" i="19"/>
  <c r="Q37" i="19"/>
  <c r="I38" i="19"/>
  <c r="M38" i="19"/>
  <c r="Q38" i="19"/>
  <c r="I39" i="19"/>
  <c r="M39" i="19"/>
  <c r="Q39" i="19"/>
  <c r="I40" i="19"/>
  <c r="M40" i="19"/>
  <c r="Q40" i="19"/>
  <c r="I41" i="19"/>
  <c r="M41" i="19"/>
  <c r="Q41" i="19"/>
  <c r="I42" i="19"/>
  <c r="M42" i="19"/>
  <c r="Q42" i="19"/>
  <c r="I43" i="19"/>
  <c r="M43" i="19"/>
  <c r="Q43" i="19"/>
  <c r="I44" i="19"/>
  <c r="M44" i="19"/>
  <c r="Q44" i="19"/>
  <c r="I45" i="19"/>
  <c r="M45" i="19"/>
  <c r="Q45" i="19"/>
  <c r="I46" i="19"/>
  <c r="M46" i="19"/>
  <c r="Q46" i="19"/>
  <c r="I47" i="19"/>
  <c r="M47" i="19"/>
  <c r="Q47" i="19"/>
  <c r="I48" i="19"/>
  <c r="M48" i="19"/>
  <c r="Q48" i="19"/>
  <c r="I49" i="19"/>
  <c r="M49" i="19"/>
  <c r="Q49" i="19"/>
  <c r="F32" i="19"/>
  <c r="G32" i="19"/>
  <c r="J32" i="19"/>
  <c r="K32" i="19"/>
  <c r="N32" i="19"/>
  <c r="O32" i="19"/>
  <c r="E34" i="19"/>
  <c r="E35" i="19"/>
  <c r="E36" i="19"/>
  <c r="E37" i="19"/>
  <c r="E38" i="19"/>
  <c r="E39" i="19"/>
  <c r="E40" i="19"/>
  <c r="E41" i="19"/>
  <c r="E42" i="19"/>
  <c r="E43" i="19"/>
  <c r="E44" i="19"/>
  <c r="E45" i="19"/>
  <c r="E46" i="19"/>
  <c r="N28" i="19"/>
  <c r="O28" i="19"/>
  <c r="M30" i="19"/>
  <c r="N30" i="19"/>
  <c r="O30" i="19"/>
  <c r="Q30" i="19"/>
  <c r="R30" i="19"/>
  <c r="S30" i="19"/>
  <c r="J30" i="19"/>
  <c r="K30" i="19"/>
  <c r="J28" i="19"/>
  <c r="I31" i="19"/>
  <c r="I30" i="19" s="1"/>
  <c r="F30" i="19"/>
  <c r="G31" i="19"/>
  <c r="E31" i="19" s="1"/>
  <c r="E30" i="19" s="1"/>
  <c r="F28" i="19"/>
  <c r="G29" i="19"/>
  <c r="G28" i="19" s="1"/>
  <c r="K29" i="19"/>
  <c r="K28" i="19" s="1"/>
  <c r="F27" i="19" l="1"/>
  <c r="U64" i="19"/>
  <c r="V14" i="19"/>
  <c r="V8" i="19"/>
  <c r="E29" i="19"/>
  <c r="E28" i="19" s="1"/>
  <c r="E27" i="19"/>
  <c r="V31" i="19"/>
  <c r="V13" i="19"/>
  <c r="V12" i="19"/>
  <c r="Q12" i="19"/>
  <c r="V11" i="19"/>
  <c r="Q11" i="19"/>
  <c r="V10" i="19"/>
  <c r="Q10" i="19"/>
  <c r="V64" i="19"/>
  <c r="V9" i="19"/>
  <c r="Q9" i="19"/>
  <c r="V15" i="19"/>
  <c r="Q15" i="19"/>
  <c r="U31" i="19"/>
  <c r="V36" i="19"/>
  <c r="U36" i="19"/>
  <c r="U35" i="19"/>
  <c r="V35" i="19"/>
  <c r="O27" i="19"/>
  <c r="N27" i="19"/>
  <c r="G30" i="19"/>
  <c r="G27" i="19" s="1"/>
  <c r="K27" i="19"/>
  <c r="J27" i="19"/>
  <c r="E85" i="19" l="1"/>
  <c r="M18" i="19" l="1"/>
  <c r="M19" i="19"/>
  <c r="M20" i="19"/>
  <c r="M21" i="19"/>
  <c r="M22" i="19"/>
  <c r="M23" i="19"/>
  <c r="M25" i="19"/>
  <c r="M26" i="19"/>
  <c r="M8" i="19"/>
  <c r="M9" i="19"/>
  <c r="M10" i="19"/>
  <c r="M11" i="19"/>
  <c r="M12" i="19"/>
  <c r="M13" i="19"/>
  <c r="M14" i="19"/>
  <c r="M15" i="19"/>
  <c r="M16" i="19"/>
  <c r="M17" i="19"/>
  <c r="M7" i="19"/>
  <c r="M6" i="19" l="1"/>
  <c r="K10" i="20" l="1"/>
  <c r="M10" i="20" s="1"/>
  <c r="K11" i="20"/>
  <c r="M11" i="20" s="1"/>
  <c r="K9" i="20"/>
  <c r="A70" i="19"/>
  <c r="A71" i="19" s="1"/>
  <c r="A72" i="19" s="1"/>
  <c r="A73" i="19" s="1"/>
  <c r="A74" i="19" s="1"/>
  <c r="A75" i="19" s="1"/>
  <c r="A76" i="19" s="1"/>
  <c r="A77" i="19" s="1"/>
  <c r="A79" i="19" s="1"/>
  <c r="A81" i="19" s="1"/>
  <c r="S80" i="19"/>
  <c r="R80" i="19"/>
  <c r="Q80" i="19"/>
  <c r="O80" i="19"/>
  <c r="N80" i="19"/>
  <c r="M80" i="19"/>
  <c r="K80" i="19"/>
  <c r="J80" i="19"/>
  <c r="I81" i="19"/>
  <c r="I80" i="19" s="1"/>
  <c r="G80" i="19"/>
  <c r="F80" i="19"/>
  <c r="G25" i="19"/>
  <c r="G24" i="19" s="1"/>
  <c r="U75" i="19"/>
  <c r="U72" i="19"/>
  <c r="Q71" i="19"/>
  <c r="Q73" i="19"/>
  <c r="Q74" i="19"/>
  <c r="M71" i="19"/>
  <c r="M72" i="19"/>
  <c r="M73" i="19"/>
  <c r="M74" i="19"/>
  <c r="M75" i="19"/>
  <c r="M76" i="19"/>
  <c r="M77" i="19"/>
  <c r="Q70" i="19"/>
  <c r="M70" i="19"/>
  <c r="I71" i="19"/>
  <c r="I72" i="19"/>
  <c r="I73" i="19"/>
  <c r="I74" i="19"/>
  <c r="I75" i="19"/>
  <c r="I76" i="19"/>
  <c r="I77" i="19"/>
  <c r="I70" i="19"/>
  <c r="S76" i="19"/>
  <c r="S77" i="19"/>
  <c r="Q77" i="19" s="1"/>
  <c r="S73" i="19"/>
  <c r="V73" i="19" s="1"/>
  <c r="S74" i="19"/>
  <c r="S75" i="19"/>
  <c r="V75" i="19" s="1"/>
  <c r="S72" i="19"/>
  <c r="V72" i="19" s="1"/>
  <c r="K69" i="19"/>
  <c r="B8" i="20"/>
  <c r="B9" i="20"/>
  <c r="B10" i="20"/>
  <c r="B11" i="20"/>
  <c r="B7" i="20"/>
  <c r="J69" i="19"/>
  <c r="N69" i="19"/>
  <c r="O69" i="19"/>
  <c r="R69" i="19"/>
  <c r="E77" i="19"/>
  <c r="Q61" i="19"/>
  <c r="Q63" i="19"/>
  <c r="Q60" i="19"/>
  <c r="M61" i="19"/>
  <c r="M62" i="19"/>
  <c r="M63" i="19"/>
  <c r="M60" i="19"/>
  <c r="S62" i="19"/>
  <c r="V62" i="19" s="1"/>
  <c r="U62" i="19"/>
  <c r="V61" i="19"/>
  <c r="U61" i="19"/>
  <c r="I66" i="19"/>
  <c r="I67" i="19"/>
  <c r="F64" i="19"/>
  <c r="E64" i="19" s="1"/>
  <c r="E66" i="19"/>
  <c r="E67" i="19"/>
  <c r="G60" i="19"/>
  <c r="Q52" i="19"/>
  <c r="M53" i="19"/>
  <c r="M54" i="19"/>
  <c r="M55" i="19"/>
  <c r="M56" i="19"/>
  <c r="M57" i="19"/>
  <c r="M58" i="19"/>
  <c r="M52" i="19"/>
  <c r="U58" i="19"/>
  <c r="U56" i="19"/>
  <c r="U57" i="19"/>
  <c r="V57" i="19"/>
  <c r="U55" i="19"/>
  <c r="S55" i="19"/>
  <c r="Q55" i="19" s="1"/>
  <c r="S56" i="19"/>
  <c r="Q56" i="19" s="1"/>
  <c r="S57" i="19"/>
  <c r="Q57" i="19" s="1"/>
  <c r="S58" i="19"/>
  <c r="V58" i="19" s="1"/>
  <c r="S54" i="19"/>
  <c r="Q54" i="19" s="1"/>
  <c r="U54" i="19"/>
  <c r="V54" i="19"/>
  <c r="S53" i="19"/>
  <c r="V53" i="19" s="1"/>
  <c r="U53" i="19"/>
  <c r="Q34" i="19"/>
  <c r="M34" i="19"/>
  <c r="I34" i="19"/>
  <c r="S26" i="19"/>
  <c r="Q26" i="19" s="1"/>
  <c r="I26" i="19"/>
  <c r="I25" i="19"/>
  <c r="I24" i="19" s="1"/>
  <c r="F24" i="19"/>
  <c r="J24" i="19"/>
  <c r="K24" i="19"/>
  <c r="N24" i="19"/>
  <c r="M24" i="19"/>
  <c r="E26" i="19"/>
  <c r="Q16" i="19"/>
  <c r="Q19" i="19"/>
  <c r="Q20" i="19"/>
  <c r="Q22" i="19"/>
  <c r="Q23" i="19"/>
  <c r="S25" i="19"/>
  <c r="Q25" i="19" s="1"/>
  <c r="K6" i="19"/>
  <c r="U34" i="19" l="1"/>
  <c r="V34" i="19"/>
  <c r="Q62" i="19"/>
  <c r="M9" i="20"/>
  <c r="K13" i="20"/>
  <c r="U69" i="19"/>
  <c r="V56" i="19"/>
  <c r="V55" i="19"/>
  <c r="Q72" i="19"/>
  <c r="Q58" i="19"/>
  <c r="S69" i="19"/>
  <c r="V69" i="19" s="1"/>
  <c r="Q53" i="19"/>
  <c r="Q51" i="19" s="1"/>
  <c r="Q75" i="19"/>
  <c r="Q17" i="19"/>
  <c r="Q21" i="19"/>
  <c r="Q18" i="19"/>
  <c r="E25" i="19"/>
  <c r="E24" i="19" s="1"/>
  <c r="Q76" i="19"/>
  <c r="M69" i="19"/>
  <c r="Q69" i="19" l="1"/>
  <c r="M51" i="19"/>
  <c r="J6" i="19" l="1"/>
  <c r="N6" i="19"/>
  <c r="O6" i="19"/>
  <c r="Q6" i="19"/>
  <c r="R6" i="19"/>
  <c r="S6" i="19"/>
  <c r="G59" i="19"/>
  <c r="I79" i="19"/>
  <c r="I78" i="19" s="1"/>
  <c r="E79" i="19"/>
  <c r="S78" i="19"/>
  <c r="R78" i="19"/>
  <c r="Q78" i="19"/>
  <c r="O78" i="19"/>
  <c r="N78" i="19"/>
  <c r="M78" i="19"/>
  <c r="K78" i="19"/>
  <c r="J78" i="19"/>
  <c r="G78" i="19"/>
  <c r="F78" i="19"/>
  <c r="F69" i="19"/>
  <c r="E75" i="19"/>
  <c r="E74" i="19"/>
  <c r="E73" i="19"/>
  <c r="E72" i="19"/>
  <c r="E71" i="19"/>
  <c r="E70" i="19"/>
  <c r="I65" i="19"/>
  <c r="I64" i="19" s="1"/>
  <c r="E65" i="19"/>
  <c r="K59" i="19"/>
  <c r="I63" i="19"/>
  <c r="E63" i="19"/>
  <c r="I62" i="19"/>
  <c r="E62" i="19"/>
  <c r="I61" i="19"/>
  <c r="E61" i="19"/>
  <c r="I60" i="19"/>
  <c r="E60" i="19"/>
  <c r="S59" i="19"/>
  <c r="R59" i="19"/>
  <c r="Q59" i="19"/>
  <c r="O59" i="19"/>
  <c r="N59" i="19"/>
  <c r="M59" i="19"/>
  <c r="J59" i="19"/>
  <c r="F59" i="19"/>
  <c r="G55" i="19"/>
  <c r="E55" i="19" s="1"/>
  <c r="E52" i="19"/>
  <c r="I52" i="19"/>
  <c r="E53" i="19"/>
  <c r="I53" i="19"/>
  <c r="E54" i="19"/>
  <c r="I54" i="19"/>
  <c r="I55" i="19"/>
  <c r="E56" i="19"/>
  <c r="I56" i="19"/>
  <c r="E57" i="19"/>
  <c r="I57" i="19"/>
  <c r="J51" i="19"/>
  <c r="K51" i="19"/>
  <c r="N51" i="19"/>
  <c r="O51" i="19"/>
  <c r="R51" i="19"/>
  <c r="S51" i="19"/>
  <c r="I15" i="19"/>
  <c r="I16" i="19"/>
  <c r="I17" i="19"/>
  <c r="I18" i="19"/>
  <c r="I19" i="19"/>
  <c r="I20" i="19"/>
  <c r="I21" i="19"/>
  <c r="I22" i="19"/>
  <c r="I23" i="19"/>
  <c r="E15" i="19"/>
  <c r="E16" i="19"/>
  <c r="E17" i="19"/>
  <c r="E18" i="19"/>
  <c r="E19" i="19"/>
  <c r="E20" i="19"/>
  <c r="E21" i="19"/>
  <c r="E22" i="19"/>
  <c r="E23" i="19"/>
  <c r="G6" i="19"/>
  <c r="E6" i="19" s="1"/>
  <c r="V59" i="19" l="1"/>
  <c r="V78" i="19"/>
  <c r="U78" i="19"/>
  <c r="E78" i="19"/>
  <c r="U6" i="19"/>
  <c r="G51" i="19"/>
  <c r="U59" i="19"/>
  <c r="V6" i="19"/>
  <c r="I69" i="19"/>
  <c r="U51" i="19"/>
  <c r="V51" i="19"/>
  <c r="I59" i="19"/>
  <c r="E59" i="19"/>
  <c r="S33" i="19"/>
  <c r="S32" i="19" s="1"/>
  <c r="R33" i="19"/>
  <c r="R32" i="19" s="1"/>
  <c r="M33" i="19"/>
  <c r="I33" i="19"/>
  <c r="I32" i="19" s="1"/>
  <c r="E33" i="19"/>
  <c r="E32" i="19" s="1"/>
  <c r="S29" i="19"/>
  <c r="S28" i="19" s="1"/>
  <c r="S27" i="19" s="1"/>
  <c r="R29" i="19"/>
  <c r="R28" i="19" s="1"/>
  <c r="R27" i="19" s="1"/>
  <c r="M29" i="19"/>
  <c r="M28" i="19" s="1"/>
  <c r="M27" i="19" s="1"/>
  <c r="I29" i="19"/>
  <c r="I28" i="19" s="1"/>
  <c r="I27" i="19" s="1"/>
  <c r="S24" i="19"/>
  <c r="Q24" i="19" s="1"/>
  <c r="R25" i="19"/>
  <c r="R24" i="19" s="1"/>
  <c r="E12" i="19"/>
  <c r="I12" i="19"/>
  <c r="E13" i="19"/>
  <c r="I13" i="19"/>
  <c r="E14" i="19"/>
  <c r="I14" i="19"/>
  <c r="E11" i="19"/>
  <c r="I11" i="19"/>
  <c r="E9" i="19"/>
  <c r="I9" i="19"/>
  <c r="I8" i="19"/>
  <c r="E8" i="19"/>
  <c r="I7" i="19"/>
  <c r="E7" i="19"/>
  <c r="M32" i="19" l="1"/>
  <c r="M82" i="19" s="1"/>
  <c r="M86" i="19" s="1"/>
  <c r="U33" i="19"/>
  <c r="U29" i="19"/>
  <c r="Q29" i="19"/>
  <c r="Q33" i="19"/>
  <c r="Q32" i="19" l="1"/>
  <c r="V33" i="19"/>
  <c r="V29" i="19"/>
  <c r="Q28" i="19"/>
  <c r="Q27" i="19" s="1"/>
  <c r="U27" i="19"/>
  <c r="L13" i="20"/>
  <c r="M13" i="20"/>
  <c r="J13" i="20"/>
  <c r="I10" i="19"/>
  <c r="I6" i="19" s="1"/>
  <c r="I58" i="19"/>
  <c r="I51" i="19" s="1"/>
  <c r="V27" i="19" l="1"/>
  <c r="I82" i="19"/>
  <c r="I86" i="19" s="1"/>
  <c r="B7" i="22"/>
  <c r="M8" i="22"/>
  <c r="K8" i="22" s="1"/>
  <c r="K7" i="22"/>
  <c r="V82" i="19" l="1"/>
  <c r="U82" i="19"/>
  <c r="E58" i="19"/>
  <c r="E10" i="19"/>
  <c r="E51" i="19" l="1"/>
  <c r="E82" i="19" s="1"/>
  <c r="E86" i="19" s="1"/>
  <c r="J9" i="22" l="1"/>
  <c r="F6" i="22"/>
  <c r="G6" i="22" s="1"/>
  <c r="H6" i="22" s="1"/>
  <c r="I6" i="22" s="1"/>
  <c r="J6" i="22" s="1"/>
  <c r="K6" i="22" s="1"/>
  <c r="C6" i="22"/>
  <c r="D6" i="22" s="1"/>
  <c r="M9" i="22" l="1"/>
  <c r="K9" i="22"/>
  <c r="A1" i="20" l="1"/>
  <c r="F6" i="20"/>
  <c r="G6" i="20" s="1"/>
  <c r="H6" i="20" s="1"/>
  <c r="I6" i="20" s="1"/>
  <c r="J6" i="20" s="1"/>
  <c r="K6" i="20" s="1"/>
  <c r="C6" i="20"/>
  <c r="D6" i="20" s="1"/>
</calcChain>
</file>

<file path=xl/sharedStrings.xml><?xml version="1.0" encoding="utf-8"?>
<sst xmlns="http://schemas.openxmlformats.org/spreadsheetml/2006/main" count="301" uniqueCount="124">
  <si>
    <t>Всего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</si>
  <si>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</si>
  <si>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</si>
  <si>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</si>
  <si>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</si>
  <si>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</si>
  <si>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</si>
  <si>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-</t>
  </si>
  <si>
    <t xml:space="preserve">Наименование мероприятия </t>
  </si>
  <si>
    <t xml:space="preserve">Исполнитель </t>
  </si>
  <si>
    <t>№ пп</t>
  </si>
  <si>
    <t>Администрация поселения НАО</t>
  </si>
  <si>
    <t>Администрация Заполярного района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</si>
  <si>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</si>
  <si>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</si>
  <si>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</si>
  <si>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</si>
  <si>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</si>
  <si>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</si>
  <si>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</si>
  <si>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</si>
  <si>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</si>
  <si>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</si>
  <si>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</si>
  <si>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</si>
  <si>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</si>
  <si>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</si>
  <si>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</si>
  <si>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Цена по контракту, тыс. руб.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</si>
  <si>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</si>
  <si>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</si>
  <si>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</si>
  <si>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18</t>
  </si>
  <si>
    <t>19</t>
  </si>
  <si>
    <t>ИТОГО</t>
  </si>
  <si>
    <t xml:space="preserve">№ 0184300000418000152-0195362-01 от 20.11.2018 </t>
  </si>
  <si>
    <t>ООО «Архангельский Энергетический Аудит»</t>
  </si>
  <si>
    <t>Администрация МО "Канинский сельсовет"</t>
  </si>
  <si>
    <t>№ 0184300000418000079-0195362-02 от 18.07.2018</t>
  </si>
  <si>
    <t>ООО «Опора»</t>
  </si>
  <si>
    <t>План на 2020 год</t>
  </si>
  <si>
    <t>по состоянию на 01 апреля 2020  года (с начала года нарастающим итогом)</t>
  </si>
  <si>
    <t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</si>
  <si>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муниципальных образований, предназначенных под складирование отходов</t>
  </si>
  <si>
    <t>МО "Андегский сельсовет" НАО</t>
  </si>
  <si>
    <t>МО "Великовисочный сельсовет" НАО</t>
  </si>
  <si>
    <t>МО "Канинский сельсовет" НАО</t>
  </si>
  <si>
    <t>МО "Карский сельсовет" НАО</t>
  </si>
  <si>
    <t>МО "Колгуевский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</si>
  <si>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</si>
  <si>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</si>
  <si>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</si>
  <si>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</si>
  <si>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"Приморско-Куйский сельсовет" НАО</t>
  </si>
  <si>
    <t>МО "Пустозерский сельсовет" НАО</t>
  </si>
  <si>
    <t>МО "Тельвисочный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</si>
  <si>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</si>
  <si>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</si>
  <si>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</si>
  <si>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</si>
  <si>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</si>
  <si>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Раздел 2. Разработка проектной документации по строительству локальных очистных сооружений</t>
  </si>
  <si>
    <t>Разработка проектной документации по строительству блочных локальных очистных сооружений в п. Красное МО "Приморско-Куйский сельсовет" НАО</t>
  </si>
  <si>
    <t>Раздел 3. Организация вывоза стоков из септиков и выгребных ям</t>
  </si>
  <si>
    <t>МО "Городское поселение "Рабочий поселок Искателей"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</si>
  <si>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</si>
  <si>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</si>
  <si>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</si>
  <si>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"Великовисочный сельсовет" Ненецкого автономного округа</t>
  </si>
  <si>
    <t>МО "Коткинский сельсовет" Ненецкого автономного округа</t>
  </si>
  <si>
    <t>МО "Пешский сельсовет" Ненецкого автономного округа</t>
  </si>
  <si>
    <t>МО "Приморско-Куйский сельсовет" Ненецкого автономного округа</t>
  </si>
  <si>
    <t>МО "Тельвисочный сельсовет" Ненецкого автономного округа</t>
  </si>
  <si>
    <t>МО "Хорей-Верский сельсовет" Ненецкого автономного округа</t>
  </si>
  <si>
    <t>МО "Хоседа-Хардский сельсовет" Ненецкого автономного округа</t>
  </si>
  <si>
    <t>МО "Пустозерский сельсовет" Ненецкого автономного округа</t>
  </si>
  <si>
    <t>Раздел 6. Софинансирование мероприятий по ликвидации несанкционированного места размещения отходов</t>
  </si>
  <si>
    <t>МО "Юшарский сельсовет" Ненецкого автономного округа</t>
  </si>
  <si>
    <t>Раздел 8. Приобретение коммунальной (специализированной) техники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</si>
  <si>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</si>
  <si>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</si>
  <si>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</si>
  <si>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Нарьян-Мар гусеничного бульдозера</t>
  </si>
  <si>
    <t>Приобретение и доставка до г. Архангельска фронтального погрузчика</t>
  </si>
  <si>
    <t>Раздел 9. Иные мероприятия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</si>
  <si>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 НАО</t>
  </si>
  <si>
    <t>Приобретение и доставка до г. Архангельска гусеничных тракторов</t>
  </si>
  <si>
    <t>Разработка проектной документации на капитальный ремонт наружной бытовой канализации п. Амдерма МО "Поселок Амдерма" НАО</t>
  </si>
  <si>
    <t>МО "Малоземельский сельсовет" Ненецкого автономного округа</t>
  </si>
  <si>
    <t>Поставка автоцистерны для питьевой воды в п. Индига МО "Тиманский сельсовет" НАО</t>
  </si>
  <si>
    <t>МП ЗР "Севержилкомсервис"</t>
  </si>
  <si>
    <t>Поставка инсинератора в с. Несь</t>
  </si>
  <si>
    <t>Раздел 9. Поставка и монтаж объектов водоотведения</t>
  </si>
  <si>
    <t>Поставка и монтаж локальных очистных сооружений в п. Индига МО "Тиманский сельсовет" НАО</t>
  </si>
  <si>
    <t>ООО "Промторг"</t>
  </si>
  <si>
    <t>Контракт №01-15-37/20 от 19.05.2020</t>
  </si>
  <si>
    <t xml:space="preserve">Контракт №01-15-34/20 от 12.05.2020 </t>
  </si>
  <si>
    <t>ООО "ТД Союзтехснаб"</t>
  </si>
  <si>
    <t>30.07.2020</t>
  </si>
  <si>
    <t>по состоянию на 01 октября 2020  года (с начала года нарастающим итогом)</t>
  </si>
  <si>
    <t>План на 01.10.2020</t>
  </si>
  <si>
    <t>Подраздел 1. Организация вывоза стоков из септиков и выгребных ям</t>
  </si>
  <si>
    <t>Подраздел 2. Очистка стоков из септиков и выгребных ям</t>
  </si>
  <si>
    <t>Предоставление субсидии на финансовое возмещение затрат, возникающих  при оказании услуги по очистке сточных вод для населения, потребителей, приравнённых к населению на территории Заполярного района»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</si>
  <si>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</si>
  <si>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</si>
  <si>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</si>
  <si>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</si>
  <si>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</si>
  <si>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</si>
  <si>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Раздел 7. Ликвидация несанкционированного места размещения отходов</t>
  </si>
  <si>
    <t>ИП Шелутков Александр Владимирович</t>
  </si>
  <si>
    <t>Контракт 01-15-36/20 от 19.05.2020</t>
  </si>
  <si>
    <t>ООО "Структурное подразделение сбыта "Волгоградский Тракторный Завод"</t>
  </si>
  <si>
    <t>Контракт от 19.06.2020 № 01-15-42/20</t>
  </si>
  <si>
    <t>ООО "ТЕХИНКОМ-Спецтех"</t>
  </si>
  <si>
    <t>Контракт № 01-15-39/20 от 25.05.2020</t>
  </si>
  <si>
    <t>№ 0184300000419000193 от 23.12.2019</t>
  </si>
  <si>
    <t>ИП Ледков Н.Г.</t>
  </si>
  <si>
    <t>Администрация МО</t>
  </si>
  <si>
    <t>31.10.2020</t>
  </si>
  <si>
    <t>20</t>
  </si>
  <si>
    <t>21</t>
  </si>
  <si>
    <t>внебюджетные источники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</si>
</sst>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р_._-;\-* #,##0.00_р_._-;_-* &quot;-&quot;??_р_._-;_-@_-"/>
    <numFmt numFmtId="164" formatCode="#,##0.0"/>
    <numFmt numFmtId="165" formatCode="0.0"/>
    <numFmt numFmtId="166" formatCode="0.0%"/>
    <numFmt numFmtId="167" formatCode="_-* #,##0.0_р_._-;\-* #,##0.0_р_._-;_-* &quot;-&quot;?_р_._-;_-@_-"/>
  </numFmts>
  <fonts count="15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7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</cellStyleXfs>
  <cellXfs count="91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6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165" fontId="7" fillId="2" borderId="1" xfId="0" applyNumberFormat="1" applyFont="1" applyFill="1" applyBorder="1" applyAlignment="1">
      <alignment horizontal="center" vertical="center" wrapText="1"/>
    </xf>
    <xf numFmtId="166" fontId="5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7" fontId="12" fillId="0" borderId="1" xfId="2" applyNumberFormat="1" applyFont="1" applyFill="1" applyBorder="1" applyAlignment="1">
      <alignment vertical="center" wrapText="1"/>
    </xf>
    <xf numFmtId="167" fontId="8" fillId="0" borderId="1" xfId="2" applyNumberFormat="1" applyFont="1" applyFill="1" applyBorder="1" applyAlignment="1">
      <alignment vertical="center" wrapText="1"/>
    </xf>
    <xf numFmtId="167" fontId="11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/>
    <xf numFmtId="164" fontId="5" fillId="0" borderId="1" xfId="0" applyNumberFormat="1" applyFont="1" applyFill="1" applyBorder="1"/>
    <xf numFmtId="0" fontId="9" fillId="2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wrapText="1"/>
    </xf>
    <xf numFmtId="14" fontId="8" fillId="0" borderId="1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vertical="center" wrapText="1"/>
    </xf>
    <xf numFmtId="0" fontId="8" fillId="0" borderId="1" xfId="2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horizontal="right" vertical="center"/>
    </xf>
    <xf numFmtId="0" fontId="8" fillId="0" borderId="1" xfId="2" applyFont="1" applyFill="1" applyBorder="1" applyAlignment="1">
      <alignment horizontal="right" vertical="center"/>
    </xf>
    <xf numFmtId="167" fontId="8" fillId="0" borderId="1" xfId="2" applyNumberFormat="1" applyFont="1" applyFill="1" applyBorder="1" applyAlignment="1">
      <alignment horizontal="right" vertical="center" wrapText="1"/>
    </xf>
    <xf numFmtId="164" fontId="8" fillId="0" borderId="1" xfId="2" applyNumberFormat="1" applyFont="1" applyFill="1" applyBorder="1" applyAlignment="1">
      <alignment vertical="center"/>
    </xf>
    <xf numFmtId="0" fontId="6" fillId="0" borderId="1" xfId="0" applyFont="1" applyBorder="1" applyAlignment="1">
      <alignment wrapText="1"/>
    </xf>
    <xf numFmtId="4" fontId="8" fillId="0" borderId="1" xfId="2" applyNumberFormat="1" applyFont="1" applyFill="1" applyBorder="1" applyAlignment="1">
      <alignment vertical="center"/>
    </xf>
    <xf numFmtId="0" fontId="8" fillId="0" borderId="1" xfId="2" applyFont="1" applyFill="1" applyBorder="1" applyAlignment="1">
      <alignment vertical="center" wrapText="1"/>
    </xf>
    <xf numFmtId="164" fontId="6" fillId="0" borderId="0" xfId="0" applyNumberFormat="1" applyFont="1" applyFill="1"/>
    <xf numFmtId="49" fontId="14" fillId="2" borderId="1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/>
    <xf numFmtId="0" fontId="8" fillId="0" borderId="1" xfId="0" applyFont="1" applyBorder="1" applyAlignment="1">
      <alignment horizontal="justify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4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" fillId="0" borderId="3" xfId="0" applyFont="1" applyFill="1" applyBorder="1" applyAlignment="1"/>
    <xf numFmtId="0" fontId="5" fillId="0" borderId="4" xfId="0" applyFont="1" applyFill="1" applyBorder="1" applyAlignment="1"/>
    <xf numFmtId="0" fontId="11" fillId="2" borderId="1" xfId="0" applyFont="1" applyFill="1" applyBorder="1" applyAlignment="1">
      <alignment vertical="center" wrapText="1"/>
    </xf>
    <xf numFmtId="0" fontId="12" fillId="0" borderId="1" xfId="2" applyFont="1" applyFill="1" applyBorder="1" applyAlignment="1">
      <alignment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horizontal="left" vertical="center" wrapText="1"/>
    </xf>
    <xf numFmtId="0" fontId="12" fillId="0" borderId="2" xfId="2" applyFont="1" applyFill="1" applyBorder="1" applyAlignment="1">
      <alignment horizontal="left" vertical="center" wrapText="1"/>
    </xf>
    <xf numFmtId="0" fontId="12" fillId="0" borderId="3" xfId="2" applyFont="1" applyFill="1" applyBorder="1" applyAlignment="1">
      <alignment horizontal="left" vertical="center" wrapText="1"/>
    </xf>
    <xf numFmtId="0" fontId="12" fillId="0" borderId="4" xfId="2" applyFont="1" applyFill="1" applyBorder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horizontal="right" vertical="center" wrapText="1"/>
    </xf>
    <xf numFmtId="0" fontId="9" fillId="0" borderId="4" xfId="0" applyFont="1" applyBorder="1" applyAlignment="1">
      <alignment horizontal="righ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V91"/>
  <sheetViews>
    <sheetView tabSelected="1" view="pageBreakPreview" zoomScale="75" zoomScaleNormal="75" zoomScaleSheetLayoutView="75" workbookViewId="0">
      <pane xSplit="4" ySplit="4" topLeftCell="E74" activePane="bottomRight" state="frozen"/>
      <selection pane="topRight" activeCell="E1" sqref="E1"/>
      <selection pane="bottomLeft" activeCell="A5" sqref="A5"/>
      <selection pane="bottomRight" activeCell="Q8" sqref="Q8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2" width="16.85546875" style="1" customWidth="1"/>
    <col min="13" max="13" width="14.85546875" style="1" customWidth="1"/>
    <col min="14" max="14" width="15.28515625" style="1" customWidth="1"/>
    <col min="15" max="16" width="16.42578125" style="1" customWidth="1"/>
    <col min="17" max="17" width="15.85546875" style="1" customWidth="1"/>
    <col min="18" max="18" width="13.85546875" style="1" customWidth="1"/>
    <col min="19" max="20" width="14.85546875" style="1" customWidth="1"/>
    <col min="21" max="21" width="25.85546875" style="1" customWidth="1"/>
    <col min="22" max="22" width="26.140625" style="1" customWidth="1"/>
    <col min="23" max="16384" width="9.140625" style="1"/>
  </cols>
  <sheetData>
    <row r="1" spans="1:22" ht="51" customHeight="1" x14ac:dyDescent="0.25">
      <c r="A1" s="57" t="s">
        <v>42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</row>
    <row r="2" spans="1:22" ht="18.75" customHeight="1" x14ac:dyDescent="0.25">
      <c r="A2" s="58" t="s">
        <v>99</v>
      </c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9"/>
    </row>
    <row r="3" spans="1:22" s="2" customFormat="1" ht="53.25" customHeight="1" x14ac:dyDescent="0.25">
      <c r="A3" s="60" t="s">
        <v>10</v>
      </c>
      <c r="B3" s="60" t="s">
        <v>8</v>
      </c>
      <c r="C3" s="60" t="s">
        <v>2</v>
      </c>
      <c r="D3" s="60" t="s">
        <v>9</v>
      </c>
      <c r="E3" s="88" t="s">
        <v>40</v>
      </c>
      <c r="F3" s="89"/>
      <c r="G3" s="89"/>
      <c r="H3" s="90"/>
      <c r="I3" s="88" t="s">
        <v>100</v>
      </c>
      <c r="J3" s="89"/>
      <c r="K3" s="89"/>
      <c r="L3" s="90"/>
      <c r="M3" s="88" t="s">
        <v>3</v>
      </c>
      <c r="N3" s="89"/>
      <c r="O3" s="89"/>
      <c r="P3" s="90"/>
      <c r="Q3" s="88" t="s">
        <v>4</v>
      </c>
      <c r="R3" s="89"/>
      <c r="S3" s="89"/>
      <c r="T3" s="90"/>
      <c r="U3" s="60" t="s">
        <v>30</v>
      </c>
      <c r="V3" s="60" t="s">
        <v>31</v>
      </c>
    </row>
    <row r="4" spans="1:22" s="2" customFormat="1" ht="59.25" customHeight="1" x14ac:dyDescent="0.25">
      <c r="A4" s="60"/>
      <c r="B4" s="60"/>
      <c r="C4" s="60"/>
      <c r="D4" s="60"/>
      <c r="E4" s="25" t="s">
        <v>0</v>
      </c>
      <c r="F4" s="25" t="s">
        <v>5</v>
      </c>
      <c r="G4" s="25" t="s">
        <v>6</v>
      </c>
      <c r="H4" s="56" t="s">
        <v>123</v>
      </c>
      <c r="I4" s="25" t="s">
        <v>0</v>
      </c>
      <c r="J4" s="25" t="s">
        <v>5</v>
      </c>
      <c r="K4" s="25" t="s">
        <v>6</v>
      </c>
      <c r="L4" s="56" t="s">
        <v>123</v>
      </c>
      <c r="M4" s="25" t="s">
        <v>0</v>
      </c>
      <c r="N4" s="25" t="s">
        <v>5</v>
      </c>
      <c r="O4" s="25" t="s">
        <v>6</v>
      </c>
      <c r="P4" s="56" t="s">
        <v>123</v>
      </c>
      <c r="Q4" s="25" t="s">
        <v>0</v>
      </c>
      <c r="R4" s="25" t="s">
        <v>5</v>
      </c>
      <c r="S4" s="25" t="s">
        <v>6</v>
      </c>
      <c r="T4" s="56" t="s">
        <v>123</v>
      </c>
      <c r="U4" s="60"/>
      <c r="V4" s="60"/>
    </row>
    <row r="5" spans="1:22" s="2" customFormat="1" ht="22.5" customHeight="1" x14ac:dyDescent="0.25">
      <c r="A5" s="25">
        <v>1</v>
      </c>
      <c r="B5" s="25">
        <v>2</v>
      </c>
      <c r="C5" s="25">
        <v>3</v>
      </c>
      <c r="D5" s="25">
        <v>4</v>
      </c>
      <c r="E5" s="25">
        <v>5</v>
      </c>
      <c r="F5" s="25">
        <v>6</v>
      </c>
      <c r="G5" s="25">
        <v>7</v>
      </c>
      <c r="H5" s="56"/>
      <c r="I5" s="25">
        <v>8</v>
      </c>
      <c r="J5" s="25">
        <v>9</v>
      </c>
      <c r="K5" s="25">
        <v>10</v>
      </c>
      <c r="L5" s="56"/>
      <c r="M5" s="25">
        <v>11</v>
      </c>
      <c r="N5" s="25">
        <v>12</v>
      </c>
      <c r="O5" s="25">
        <v>13</v>
      </c>
      <c r="P5" s="56"/>
      <c r="Q5" s="25">
        <v>14</v>
      </c>
      <c r="R5" s="25">
        <v>15</v>
      </c>
      <c r="S5" s="25">
        <v>16</v>
      </c>
      <c r="T5" s="56"/>
      <c r="U5" s="25">
        <v>17</v>
      </c>
      <c r="V5" s="25">
        <v>18</v>
      </c>
    </row>
    <row r="6" spans="1:22" s="2" customFormat="1" ht="58.5" customHeight="1" x14ac:dyDescent="0.25">
      <c r="A6" s="26"/>
      <c r="B6" s="64" t="s">
        <v>43</v>
      </c>
      <c r="C6" s="64"/>
      <c r="D6" s="64"/>
      <c r="E6" s="5">
        <f>F6+G6</f>
        <v>3468.4999999999995</v>
      </c>
      <c r="F6" s="5">
        <v>0</v>
      </c>
      <c r="G6" s="27">
        <f>SUM(G7:G23)</f>
        <v>3468.4999999999995</v>
      </c>
      <c r="H6" s="27">
        <v>0</v>
      </c>
      <c r="I6" s="27">
        <f t="shared" ref="I6:S6" si="0">SUM(I7:I23)</f>
        <v>2208.5999999999995</v>
      </c>
      <c r="J6" s="27">
        <f t="shared" si="0"/>
        <v>0</v>
      </c>
      <c r="K6" s="27">
        <f>SUM(K7:K23)</f>
        <v>2208.5999999999995</v>
      </c>
      <c r="L6" s="27">
        <v>0</v>
      </c>
      <c r="M6" s="27">
        <f t="shared" si="0"/>
        <v>1375.1000000000001</v>
      </c>
      <c r="N6" s="27">
        <f t="shared" si="0"/>
        <v>0</v>
      </c>
      <c r="O6" s="27">
        <f t="shared" si="0"/>
        <v>1375.1000000000001</v>
      </c>
      <c r="P6" s="27">
        <v>0</v>
      </c>
      <c r="Q6" s="27">
        <f t="shared" si="0"/>
        <v>1375.1000000000001</v>
      </c>
      <c r="R6" s="27">
        <f t="shared" si="0"/>
        <v>0</v>
      </c>
      <c r="S6" s="27">
        <f t="shared" si="0"/>
        <v>1375.1000000000001</v>
      </c>
      <c r="T6" s="27">
        <v>0</v>
      </c>
      <c r="U6" s="17">
        <f>O6/K6</f>
        <v>0.62261160916417657</v>
      </c>
      <c r="V6" s="17">
        <f>S6/K6</f>
        <v>0.62261160916417657</v>
      </c>
    </row>
    <row r="7" spans="1:22" s="2" customFormat="1" ht="33" customHeight="1" x14ac:dyDescent="0.25">
      <c r="A7" s="7">
        <v>1</v>
      </c>
      <c r="B7" s="43" t="s">
        <v>44</v>
      </c>
      <c r="C7" s="20" t="s">
        <v>12</v>
      </c>
      <c r="D7" s="20" t="s">
        <v>11</v>
      </c>
      <c r="E7" s="5">
        <f t="shared" ref="E7" si="1">F7+G7</f>
        <v>43.2</v>
      </c>
      <c r="F7" s="3">
        <v>0</v>
      </c>
      <c r="G7" s="45">
        <v>43.2</v>
      </c>
      <c r="H7" s="45">
        <v>0</v>
      </c>
      <c r="I7" s="3">
        <f>J7+K7</f>
        <v>43.2</v>
      </c>
      <c r="J7" s="3">
        <v>0</v>
      </c>
      <c r="K7" s="3">
        <v>43.2</v>
      </c>
      <c r="L7" s="45">
        <v>0</v>
      </c>
      <c r="M7" s="3">
        <f>O7</f>
        <v>0</v>
      </c>
      <c r="N7" s="3">
        <v>0</v>
      </c>
      <c r="O7" s="3">
        <v>0</v>
      </c>
      <c r="P7" s="45">
        <v>0</v>
      </c>
      <c r="Q7" s="3">
        <f>R7+S7</f>
        <v>0</v>
      </c>
      <c r="R7" s="3">
        <v>0</v>
      </c>
      <c r="S7" s="3">
        <v>0</v>
      </c>
      <c r="T7" s="45">
        <v>0</v>
      </c>
      <c r="U7" s="6">
        <f>O7/K7</f>
        <v>0</v>
      </c>
      <c r="V7" s="6">
        <f>S7/K7</f>
        <v>0</v>
      </c>
    </row>
    <row r="8" spans="1:22" s="2" customFormat="1" ht="42" customHeight="1" x14ac:dyDescent="0.25">
      <c r="A8" s="7">
        <f>A7+1</f>
        <v>2</v>
      </c>
      <c r="B8" s="44" t="s">
        <v>45</v>
      </c>
      <c r="C8" s="20" t="s">
        <v>12</v>
      </c>
      <c r="D8" s="20" t="s">
        <v>11</v>
      </c>
      <c r="E8" s="5">
        <f t="shared" ref="E8" si="2">F8+G8</f>
        <v>235.2</v>
      </c>
      <c r="F8" s="3">
        <v>0</v>
      </c>
      <c r="G8" s="46">
        <v>235.2</v>
      </c>
      <c r="H8" s="46">
        <v>0</v>
      </c>
      <c r="I8" s="3">
        <f>J8+K8</f>
        <v>22.4</v>
      </c>
      <c r="J8" s="3">
        <v>0</v>
      </c>
      <c r="K8" s="3">
        <v>22.4</v>
      </c>
      <c r="L8" s="46">
        <v>0</v>
      </c>
      <c r="M8" s="3">
        <f t="shared" ref="M8:M26" si="3">O8</f>
        <v>13.4</v>
      </c>
      <c r="N8" s="3">
        <v>0</v>
      </c>
      <c r="O8" s="3">
        <v>13.4</v>
      </c>
      <c r="P8" s="46">
        <v>0</v>
      </c>
      <c r="Q8" s="3">
        <f t="shared" ref="Q8:Q15" si="4">R8+S8</f>
        <v>13.4</v>
      </c>
      <c r="R8" s="3">
        <v>0</v>
      </c>
      <c r="S8" s="3">
        <f>O8</f>
        <v>13.4</v>
      </c>
      <c r="T8" s="46">
        <v>0</v>
      </c>
      <c r="U8" s="6">
        <f t="shared" ref="U8:U15" si="5">O8/K8</f>
        <v>0.59821428571428581</v>
      </c>
      <c r="V8" s="6">
        <f t="shared" ref="V8:V15" si="6">S8/K8</f>
        <v>0.59821428571428581</v>
      </c>
    </row>
    <row r="9" spans="1:22" s="2" customFormat="1" ht="45" customHeight="1" x14ac:dyDescent="0.25">
      <c r="A9" s="7">
        <f t="shared" ref="A9:A23" si="7">A8+1</f>
        <v>3</v>
      </c>
      <c r="B9" s="44" t="s">
        <v>46</v>
      </c>
      <c r="C9" s="20" t="s">
        <v>12</v>
      </c>
      <c r="D9" s="20" t="s">
        <v>11</v>
      </c>
      <c r="E9" s="5">
        <f t="shared" ref="E9" si="8">F9+G9</f>
        <v>411.9</v>
      </c>
      <c r="F9" s="3">
        <v>0</v>
      </c>
      <c r="G9" s="46">
        <v>411.9</v>
      </c>
      <c r="H9" s="46">
        <v>0</v>
      </c>
      <c r="I9" s="3">
        <f>J9+K9</f>
        <v>120</v>
      </c>
      <c r="J9" s="3">
        <v>0</v>
      </c>
      <c r="K9" s="3">
        <v>120</v>
      </c>
      <c r="L9" s="46">
        <v>0</v>
      </c>
      <c r="M9" s="3">
        <f t="shared" si="3"/>
        <v>120</v>
      </c>
      <c r="N9" s="3">
        <v>0</v>
      </c>
      <c r="O9" s="3">
        <v>120</v>
      </c>
      <c r="P9" s="46">
        <v>0</v>
      </c>
      <c r="Q9" s="3">
        <f t="shared" si="4"/>
        <v>120</v>
      </c>
      <c r="R9" s="3">
        <v>0</v>
      </c>
      <c r="S9" s="3">
        <f t="shared" ref="S9:S23" si="9">O9</f>
        <v>120</v>
      </c>
      <c r="T9" s="46">
        <v>0</v>
      </c>
      <c r="U9" s="6">
        <f t="shared" si="5"/>
        <v>1</v>
      </c>
      <c r="V9" s="6">
        <f t="shared" si="6"/>
        <v>1</v>
      </c>
    </row>
    <row r="10" spans="1:22" s="2" customFormat="1" ht="34.5" customHeight="1" x14ac:dyDescent="0.25">
      <c r="A10" s="7">
        <f t="shared" si="7"/>
        <v>4</v>
      </c>
      <c r="B10" s="43" t="s">
        <v>47</v>
      </c>
      <c r="C10" s="20" t="s">
        <v>12</v>
      </c>
      <c r="D10" s="20" t="s">
        <v>11</v>
      </c>
      <c r="E10" s="5">
        <f t="shared" ref="E10" si="10">F10+G10</f>
        <v>164.6</v>
      </c>
      <c r="F10" s="3">
        <v>0</v>
      </c>
      <c r="G10" s="47">
        <v>164.6</v>
      </c>
      <c r="H10" s="47">
        <v>0</v>
      </c>
      <c r="I10" s="3">
        <f>J10+K10</f>
        <v>164.6</v>
      </c>
      <c r="J10" s="3">
        <v>0</v>
      </c>
      <c r="K10" s="3">
        <v>164.6</v>
      </c>
      <c r="L10" s="47">
        <v>0</v>
      </c>
      <c r="M10" s="3">
        <f t="shared" si="3"/>
        <v>88.7</v>
      </c>
      <c r="N10" s="3">
        <v>0</v>
      </c>
      <c r="O10" s="3">
        <v>88.7</v>
      </c>
      <c r="P10" s="47">
        <v>0</v>
      </c>
      <c r="Q10" s="3">
        <f t="shared" si="4"/>
        <v>88.7</v>
      </c>
      <c r="R10" s="3">
        <v>0</v>
      </c>
      <c r="S10" s="3">
        <f t="shared" si="9"/>
        <v>88.7</v>
      </c>
      <c r="T10" s="47">
        <v>0</v>
      </c>
      <c r="U10" s="6">
        <f t="shared" si="5"/>
        <v>0.53888213851761846</v>
      </c>
      <c r="V10" s="6">
        <f t="shared" si="6"/>
        <v>0.53888213851761846</v>
      </c>
    </row>
    <row r="11" spans="1:22" s="2" customFormat="1" ht="29.25" customHeight="1" x14ac:dyDescent="0.25">
      <c r="A11" s="7">
        <f t="shared" si="7"/>
        <v>5</v>
      </c>
      <c r="B11" s="44" t="s">
        <v>48</v>
      </c>
      <c r="C11" s="20" t="s">
        <v>12</v>
      </c>
      <c r="D11" s="20" t="s">
        <v>11</v>
      </c>
      <c r="E11" s="5">
        <f t="shared" ref="E11" si="11">F11+G11</f>
        <v>132.80000000000001</v>
      </c>
      <c r="F11" s="3">
        <v>0</v>
      </c>
      <c r="G11" s="47">
        <v>132.80000000000001</v>
      </c>
      <c r="H11" s="47">
        <v>0</v>
      </c>
      <c r="I11" s="3">
        <f>J11+K11</f>
        <v>132.80000000000001</v>
      </c>
      <c r="J11" s="3">
        <v>0</v>
      </c>
      <c r="K11" s="3">
        <v>132.80000000000001</v>
      </c>
      <c r="L11" s="47">
        <v>0</v>
      </c>
      <c r="M11" s="3">
        <f t="shared" si="3"/>
        <v>0</v>
      </c>
      <c r="N11" s="3">
        <v>0</v>
      </c>
      <c r="O11" s="3">
        <v>0</v>
      </c>
      <c r="P11" s="47">
        <v>0</v>
      </c>
      <c r="Q11" s="3">
        <f t="shared" si="4"/>
        <v>0</v>
      </c>
      <c r="R11" s="3">
        <v>0</v>
      </c>
      <c r="S11" s="3">
        <f t="shared" si="9"/>
        <v>0</v>
      </c>
      <c r="T11" s="47">
        <v>0</v>
      </c>
      <c r="U11" s="6">
        <f t="shared" si="5"/>
        <v>0</v>
      </c>
      <c r="V11" s="6">
        <f t="shared" si="6"/>
        <v>0</v>
      </c>
    </row>
    <row r="12" spans="1:22" s="2" customFormat="1" ht="32.25" customHeight="1" x14ac:dyDescent="0.25">
      <c r="A12" s="7">
        <f t="shared" si="7"/>
        <v>6</v>
      </c>
      <c r="B12" s="44" t="s">
        <v>49</v>
      </c>
      <c r="C12" s="20" t="s">
        <v>12</v>
      </c>
      <c r="D12" s="20" t="s">
        <v>11</v>
      </c>
      <c r="E12" s="5">
        <f t="shared" ref="E12:E14" si="12">F12+G12</f>
        <v>93</v>
      </c>
      <c r="F12" s="3">
        <v>0</v>
      </c>
      <c r="G12" s="46">
        <v>93</v>
      </c>
      <c r="H12" s="46">
        <v>0</v>
      </c>
      <c r="I12" s="3">
        <f t="shared" ref="I12:I14" si="13">J12+K12</f>
        <v>93</v>
      </c>
      <c r="J12" s="3">
        <v>0</v>
      </c>
      <c r="K12" s="3">
        <v>93</v>
      </c>
      <c r="L12" s="46">
        <v>0</v>
      </c>
      <c r="M12" s="3">
        <f t="shared" si="3"/>
        <v>92.5</v>
      </c>
      <c r="N12" s="3">
        <v>0</v>
      </c>
      <c r="O12" s="3">
        <v>92.5</v>
      </c>
      <c r="P12" s="46">
        <v>0</v>
      </c>
      <c r="Q12" s="3">
        <f t="shared" si="4"/>
        <v>92.5</v>
      </c>
      <c r="R12" s="3">
        <v>0</v>
      </c>
      <c r="S12" s="3">
        <f t="shared" si="9"/>
        <v>92.5</v>
      </c>
      <c r="T12" s="46">
        <v>0</v>
      </c>
      <c r="U12" s="6">
        <f t="shared" si="5"/>
        <v>0.9946236559139785</v>
      </c>
      <c r="V12" s="6">
        <f t="shared" si="6"/>
        <v>0.9946236559139785</v>
      </c>
    </row>
    <row r="13" spans="1:22" s="2" customFormat="1" ht="40.5" customHeight="1" x14ac:dyDescent="0.25">
      <c r="A13" s="7">
        <f t="shared" si="7"/>
        <v>7</v>
      </c>
      <c r="B13" s="43" t="s">
        <v>50</v>
      </c>
      <c r="C13" s="20" t="s">
        <v>12</v>
      </c>
      <c r="D13" s="20" t="s">
        <v>11</v>
      </c>
      <c r="E13" s="5">
        <f t="shared" si="12"/>
        <v>240.5</v>
      </c>
      <c r="F13" s="3">
        <v>0</v>
      </c>
      <c r="G13" s="46">
        <v>240.5</v>
      </c>
      <c r="H13" s="46">
        <v>0</v>
      </c>
      <c r="I13" s="3">
        <f t="shared" si="13"/>
        <v>0</v>
      </c>
      <c r="J13" s="3">
        <v>0</v>
      </c>
      <c r="K13" s="3">
        <v>0</v>
      </c>
      <c r="L13" s="46">
        <v>0</v>
      </c>
      <c r="M13" s="3">
        <f t="shared" si="3"/>
        <v>0</v>
      </c>
      <c r="N13" s="3">
        <v>0</v>
      </c>
      <c r="O13" s="3">
        <v>0</v>
      </c>
      <c r="P13" s="46">
        <v>0</v>
      </c>
      <c r="Q13" s="3">
        <f t="shared" si="4"/>
        <v>0</v>
      </c>
      <c r="R13" s="3">
        <v>0</v>
      </c>
      <c r="S13" s="3">
        <f t="shared" si="9"/>
        <v>0</v>
      </c>
      <c r="T13" s="46">
        <v>0</v>
      </c>
      <c r="U13" s="6" t="e">
        <f t="shared" si="5"/>
        <v>#DIV/0!</v>
      </c>
      <c r="V13" s="6" t="e">
        <f t="shared" si="6"/>
        <v>#DIV/0!</v>
      </c>
    </row>
    <row r="14" spans="1:22" s="2" customFormat="1" ht="35.25" customHeight="1" x14ac:dyDescent="0.25">
      <c r="A14" s="7">
        <f t="shared" si="7"/>
        <v>8</v>
      </c>
      <c r="B14" s="43" t="s">
        <v>51</v>
      </c>
      <c r="C14" s="20" t="s">
        <v>12</v>
      </c>
      <c r="D14" s="20" t="s">
        <v>11</v>
      </c>
      <c r="E14" s="5">
        <f t="shared" si="12"/>
        <v>246.7</v>
      </c>
      <c r="F14" s="3">
        <v>0</v>
      </c>
      <c r="G14" s="46">
        <v>246.7</v>
      </c>
      <c r="H14" s="46">
        <v>0</v>
      </c>
      <c r="I14" s="3">
        <f t="shared" si="13"/>
        <v>181.7</v>
      </c>
      <c r="J14" s="3">
        <v>0</v>
      </c>
      <c r="K14" s="3">
        <v>181.7</v>
      </c>
      <c r="L14" s="46">
        <v>0</v>
      </c>
      <c r="M14" s="3">
        <f t="shared" si="3"/>
        <v>166</v>
      </c>
      <c r="N14" s="3">
        <v>0</v>
      </c>
      <c r="O14" s="3">
        <v>166</v>
      </c>
      <c r="P14" s="46">
        <v>0</v>
      </c>
      <c r="Q14" s="3">
        <f t="shared" si="4"/>
        <v>166</v>
      </c>
      <c r="R14" s="3">
        <v>0</v>
      </c>
      <c r="S14" s="3">
        <f t="shared" si="9"/>
        <v>166</v>
      </c>
      <c r="T14" s="46">
        <v>0</v>
      </c>
      <c r="U14" s="6">
        <f t="shared" si="5"/>
        <v>0.91359383599339572</v>
      </c>
      <c r="V14" s="6">
        <f t="shared" si="6"/>
        <v>0.91359383599339572</v>
      </c>
    </row>
    <row r="15" spans="1:22" s="2" customFormat="1" ht="32.25" customHeight="1" x14ac:dyDescent="0.25">
      <c r="A15" s="7">
        <f t="shared" si="7"/>
        <v>9</v>
      </c>
      <c r="B15" s="43" t="s">
        <v>52</v>
      </c>
      <c r="C15" s="20" t="s">
        <v>12</v>
      </c>
      <c r="D15" s="20" t="s">
        <v>11</v>
      </c>
      <c r="E15" s="5">
        <f t="shared" ref="E15:E23" si="14">F15+G15</f>
        <v>248.3</v>
      </c>
      <c r="F15" s="3">
        <v>0</v>
      </c>
      <c r="G15" s="46">
        <v>248.3</v>
      </c>
      <c r="H15" s="46">
        <v>0</v>
      </c>
      <c r="I15" s="3">
        <f t="shared" ref="I15:I23" si="15">J15+K15</f>
        <v>242.5</v>
      </c>
      <c r="J15" s="3">
        <v>0</v>
      </c>
      <c r="K15" s="3">
        <v>242.5</v>
      </c>
      <c r="L15" s="46">
        <v>0</v>
      </c>
      <c r="M15" s="3">
        <f t="shared" si="3"/>
        <v>242.5</v>
      </c>
      <c r="N15" s="3">
        <v>0</v>
      </c>
      <c r="O15" s="3">
        <v>242.5</v>
      </c>
      <c r="P15" s="46">
        <v>0</v>
      </c>
      <c r="Q15" s="3">
        <f t="shared" si="4"/>
        <v>242.5</v>
      </c>
      <c r="R15" s="3">
        <v>0</v>
      </c>
      <c r="S15" s="3">
        <f t="shared" si="9"/>
        <v>242.5</v>
      </c>
      <c r="T15" s="46">
        <v>0</v>
      </c>
      <c r="U15" s="6">
        <f t="shared" si="5"/>
        <v>1</v>
      </c>
      <c r="V15" s="6">
        <f t="shared" si="6"/>
        <v>1</v>
      </c>
    </row>
    <row r="16" spans="1:22" s="2" customFormat="1" ht="31.5" customHeight="1" x14ac:dyDescent="0.25">
      <c r="A16" s="7">
        <f t="shared" si="7"/>
        <v>10</v>
      </c>
      <c r="B16" s="43" t="s">
        <v>53</v>
      </c>
      <c r="C16" s="20" t="s">
        <v>12</v>
      </c>
      <c r="D16" s="20" t="s">
        <v>11</v>
      </c>
      <c r="E16" s="5">
        <f t="shared" si="14"/>
        <v>474.1</v>
      </c>
      <c r="F16" s="3">
        <v>0</v>
      </c>
      <c r="G16" s="46">
        <v>474.1</v>
      </c>
      <c r="H16" s="46">
        <v>0</v>
      </c>
      <c r="I16" s="3">
        <f t="shared" si="15"/>
        <v>250</v>
      </c>
      <c r="J16" s="3">
        <v>0</v>
      </c>
      <c r="K16" s="3">
        <v>250</v>
      </c>
      <c r="L16" s="46">
        <v>0</v>
      </c>
      <c r="M16" s="3">
        <f t="shared" si="3"/>
        <v>250</v>
      </c>
      <c r="N16" s="3">
        <v>0</v>
      </c>
      <c r="O16" s="3">
        <v>250</v>
      </c>
      <c r="P16" s="46">
        <v>0</v>
      </c>
      <c r="Q16" s="3">
        <f t="shared" ref="Q16:Q26" si="16">S16</f>
        <v>250</v>
      </c>
      <c r="R16" s="3">
        <v>0</v>
      </c>
      <c r="S16" s="3">
        <f t="shared" si="9"/>
        <v>250</v>
      </c>
      <c r="T16" s="46">
        <v>0</v>
      </c>
      <c r="U16" s="6">
        <f t="shared" ref="U16:U23" si="17">O16/K16</f>
        <v>1</v>
      </c>
      <c r="V16" s="6">
        <f t="shared" ref="V16:V23" si="18">S16/K16</f>
        <v>1</v>
      </c>
    </row>
    <row r="17" spans="1:22" s="2" customFormat="1" ht="27.75" customHeight="1" x14ac:dyDescent="0.25">
      <c r="A17" s="7">
        <f t="shared" si="7"/>
        <v>11</v>
      </c>
      <c r="B17" s="43" t="s">
        <v>54</v>
      </c>
      <c r="C17" s="20" t="s">
        <v>12</v>
      </c>
      <c r="D17" s="20" t="s">
        <v>11</v>
      </c>
      <c r="E17" s="5">
        <f t="shared" si="14"/>
        <v>167.7</v>
      </c>
      <c r="F17" s="3">
        <v>0</v>
      </c>
      <c r="G17" s="46">
        <v>167.7</v>
      </c>
      <c r="H17" s="46">
        <v>0</v>
      </c>
      <c r="I17" s="3">
        <f t="shared" si="15"/>
        <v>117.3</v>
      </c>
      <c r="J17" s="3">
        <v>0</v>
      </c>
      <c r="K17" s="3">
        <v>117.3</v>
      </c>
      <c r="L17" s="46">
        <v>0</v>
      </c>
      <c r="M17" s="3">
        <f t="shared" si="3"/>
        <v>117.3</v>
      </c>
      <c r="N17" s="3">
        <v>0</v>
      </c>
      <c r="O17" s="3">
        <v>117.3</v>
      </c>
      <c r="P17" s="46">
        <v>0</v>
      </c>
      <c r="Q17" s="3">
        <f t="shared" si="16"/>
        <v>117.3</v>
      </c>
      <c r="R17" s="3">
        <v>0</v>
      </c>
      <c r="S17" s="3">
        <f t="shared" si="9"/>
        <v>117.3</v>
      </c>
      <c r="T17" s="46">
        <v>0</v>
      </c>
      <c r="U17" s="6">
        <f t="shared" si="17"/>
        <v>1</v>
      </c>
      <c r="V17" s="6">
        <f t="shared" si="18"/>
        <v>1</v>
      </c>
    </row>
    <row r="18" spans="1:22" s="2" customFormat="1" ht="28.5" customHeight="1" x14ac:dyDescent="0.25">
      <c r="A18" s="7">
        <f t="shared" si="7"/>
        <v>12</v>
      </c>
      <c r="B18" s="43" t="s">
        <v>55</v>
      </c>
      <c r="C18" s="20" t="s">
        <v>12</v>
      </c>
      <c r="D18" s="20" t="s">
        <v>11</v>
      </c>
      <c r="E18" s="5">
        <f t="shared" si="14"/>
        <v>185.1</v>
      </c>
      <c r="F18" s="3">
        <v>0</v>
      </c>
      <c r="G18" s="46">
        <v>185.1</v>
      </c>
      <c r="H18" s="46">
        <v>0</v>
      </c>
      <c r="I18" s="3">
        <f t="shared" si="15"/>
        <v>59.5</v>
      </c>
      <c r="J18" s="3">
        <v>0</v>
      </c>
      <c r="K18" s="3">
        <v>59.5</v>
      </c>
      <c r="L18" s="46">
        <v>0</v>
      </c>
      <c r="M18" s="3">
        <f>O18</f>
        <v>59.4</v>
      </c>
      <c r="N18" s="3">
        <v>0</v>
      </c>
      <c r="O18" s="3">
        <v>59.4</v>
      </c>
      <c r="P18" s="46">
        <v>0</v>
      </c>
      <c r="Q18" s="3">
        <f t="shared" si="16"/>
        <v>59.4</v>
      </c>
      <c r="R18" s="3">
        <v>0</v>
      </c>
      <c r="S18" s="3">
        <f t="shared" si="9"/>
        <v>59.4</v>
      </c>
      <c r="T18" s="46">
        <v>0</v>
      </c>
      <c r="U18" s="6">
        <f t="shared" si="17"/>
        <v>0.99831932773109244</v>
      </c>
      <c r="V18" s="6">
        <f t="shared" si="18"/>
        <v>0.99831932773109244</v>
      </c>
    </row>
    <row r="19" spans="1:22" s="2" customFormat="1" ht="31.5" customHeight="1" x14ac:dyDescent="0.25">
      <c r="A19" s="7">
        <f t="shared" si="7"/>
        <v>13</v>
      </c>
      <c r="B19" s="43" t="s">
        <v>56</v>
      </c>
      <c r="C19" s="20" t="s">
        <v>12</v>
      </c>
      <c r="D19" s="20" t="s">
        <v>11</v>
      </c>
      <c r="E19" s="5">
        <f t="shared" si="14"/>
        <v>219.6</v>
      </c>
      <c r="F19" s="3">
        <v>0</v>
      </c>
      <c r="G19" s="46">
        <v>219.6</v>
      </c>
      <c r="H19" s="46">
        <v>0</v>
      </c>
      <c r="I19" s="3">
        <f t="shared" si="15"/>
        <v>219.6</v>
      </c>
      <c r="J19" s="3">
        <v>0</v>
      </c>
      <c r="K19" s="3">
        <v>219.6</v>
      </c>
      <c r="L19" s="46">
        <v>0</v>
      </c>
      <c r="M19" s="3">
        <f t="shared" si="3"/>
        <v>0</v>
      </c>
      <c r="N19" s="3">
        <v>0</v>
      </c>
      <c r="O19" s="3">
        <v>0</v>
      </c>
      <c r="P19" s="46">
        <v>0</v>
      </c>
      <c r="Q19" s="3">
        <f t="shared" si="16"/>
        <v>0</v>
      </c>
      <c r="R19" s="3">
        <v>0</v>
      </c>
      <c r="S19" s="3">
        <f t="shared" si="9"/>
        <v>0</v>
      </c>
      <c r="T19" s="46">
        <v>0</v>
      </c>
      <c r="U19" s="6">
        <f t="shared" si="17"/>
        <v>0</v>
      </c>
      <c r="V19" s="6">
        <f t="shared" si="18"/>
        <v>0</v>
      </c>
    </row>
    <row r="20" spans="1:22" s="2" customFormat="1" ht="33.75" customHeight="1" x14ac:dyDescent="0.25">
      <c r="A20" s="7">
        <f t="shared" si="7"/>
        <v>14</v>
      </c>
      <c r="B20" s="43" t="s">
        <v>57</v>
      </c>
      <c r="C20" s="20" t="s">
        <v>12</v>
      </c>
      <c r="D20" s="20" t="s">
        <v>11</v>
      </c>
      <c r="E20" s="5">
        <f t="shared" si="14"/>
        <v>205</v>
      </c>
      <c r="F20" s="3">
        <v>0</v>
      </c>
      <c r="G20" s="46">
        <v>205</v>
      </c>
      <c r="H20" s="46">
        <v>0</v>
      </c>
      <c r="I20" s="3">
        <f t="shared" si="15"/>
        <v>205</v>
      </c>
      <c r="J20" s="3">
        <v>0</v>
      </c>
      <c r="K20" s="3">
        <v>205</v>
      </c>
      <c r="L20" s="46">
        <v>0</v>
      </c>
      <c r="M20" s="3">
        <f t="shared" si="3"/>
        <v>0</v>
      </c>
      <c r="N20" s="3">
        <v>0</v>
      </c>
      <c r="O20" s="3">
        <v>0</v>
      </c>
      <c r="P20" s="46">
        <v>0</v>
      </c>
      <c r="Q20" s="3">
        <f>S20</f>
        <v>0</v>
      </c>
      <c r="R20" s="3">
        <v>0</v>
      </c>
      <c r="S20" s="3">
        <f t="shared" si="9"/>
        <v>0</v>
      </c>
      <c r="T20" s="46">
        <v>0</v>
      </c>
      <c r="U20" s="6">
        <f t="shared" si="17"/>
        <v>0</v>
      </c>
      <c r="V20" s="6">
        <f t="shared" si="18"/>
        <v>0</v>
      </c>
    </row>
    <row r="21" spans="1:22" s="2" customFormat="1" ht="32.25" customHeight="1" x14ac:dyDescent="0.25">
      <c r="A21" s="7">
        <f t="shared" si="7"/>
        <v>15</v>
      </c>
      <c r="B21" s="43" t="s">
        <v>58</v>
      </c>
      <c r="C21" s="20" t="s">
        <v>12</v>
      </c>
      <c r="D21" s="20" t="s">
        <v>11</v>
      </c>
      <c r="E21" s="5">
        <f t="shared" si="14"/>
        <v>127.6</v>
      </c>
      <c r="F21" s="3">
        <v>0</v>
      </c>
      <c r="G21" s="46">
        <v>127.6</v>
      </c>
      <c r="H21" s="46">
        <v>0</v>
      </c>
      <c r="I21" s="3">
        <f t="shared" si="15"/>
        <v>127.6</v>
      </c>
      <c r="J21" s="3">
        <v>0</v>
      </c>
      <c r="K21" s="3">
        <v>127.6</v>
      </c>
      <c r="L21" s="46">
        <v>0</v>
      </c>
      <c r="M21" s="3">
        <f t="shared" si="3"/>
        <v>127.6</v>
      </c>
      <c r="N21" s="3">
        <v>0</v>
      </c>
      <c r="O21" s="3">
        <v>127.6</v>
      </c>
      <c r="P21" s="46">
        <v>0</v>
      </c>
      <c r="Q21" s="3">
        <f t="shared" si="16"/>
        <v>127.6</v>
      </c>
      <c r="R21" s="3">
        <v>0</v>
      </c>
      <c r="S21" s="3">
        <f t="shared" si="9"/>
        <v>127.6</v>
      </c>
      <c r="T21" s="46">
        <v>0</v>
      </c>
      <c r="U21" s="6">
        <f t="shared" si="17"/>
        <v>1</v>
      </c>
      <c r="V21" s="6">
        <f t="shared" si="18"/>
        <v>1</v>
      </c>
    </row>
    <row r="22" spans="1:22" s="2" customFormat="1" ht="33.75" customHeight="1" x14ac:dyDescent="0.25">
      <c r="A22" s="7">
        <f t="shared" si="7"/>
        <v>16</v>
      </c>
      <c r="B22" s="43" t="s">
        <v>59</v>
      </c>
      <c r="C22" s="20" t="s">
        <v>12</v>
      </c>
      <c r="D22" s="20" t="s">
        <v>11</v>
      </c>
      <c r="E22" s="5">
        <f t="shared" si="14"/>
        <v>97.7</v>
      </c>
      <c r="F22" s="3">
        <v>0</v>
      </c>
      <c r="G22" s="46">
        <v>97.7</v>
      </c>
      <c r="H22" s="46">
        <v>0</v>
      </c>
      <c r="I22" s="3">
        <f t="shared" si="15"/>
        <v>97.7</v>
      </c>
      <c r="J22" s="3">
        <v>0</v>
      </c>
      <c r="K22" s="3">
        <v>97.7</v>
      </c>
      <c r="L22" s="46">
        <v>0</v>
      </c>
      <c r="M22" s="3">
        <f t="shared" si="3"/>
        <v>97.7</v>
      </c>
      <c r="N22" s="3">
        <v>0</v>
      </c>
      <c r="O22" s="3">
        <v>97.7</v>
      </c>
      <c r="P22" s="46">
        <v>0</v>
      </c>
      <c r="Q22" s="3">
        <f t="shared" si="16"/>
        <v>97.7</v>
      </c>
      <c r="R22" s="3">
        <v>0</v>
      </c>
      <c r="S22" s="3">
        <f t="shared" si="9"/>
        <v>97.7</v>
      </c>
      <c r="T22" s="46">
        <v>0</v>
      </c>
      <c r="U22" s="6">
        <f t="shared" si="17"/>
        <v>1</v>
      </c>
      <c r="V22" s="6">
        <f t="shared" si="18"/>
        <v>1</v>
      </c>
    </row>
    <row r="23" spans="1:22" s="2" customFormat="1" ht="33.75" customHeight="1" x14ac:dyDescent="0.25">
      <c r="A23" s="7">
        <f t="shared" si="7"/>
        <v>17</v>
      </c>
      <c r="B23" s="43" t="s">
        <v>60</v>
      </c>
      <c r="C23" s="20" t="s">
        <v>12</v>
      </c>
      <c r="D23" s="20" t="s">
        <v>11</v>
      </c>
      <c r="E23" s="5">
        <f t="shared" si="14"/>
        <v>175.5</v>
      </c>
      <c r="F23" s="3">
        <v>0</v>
      </c>
      <c r="G23" s="46">
        <v>175.5</v>
      </c>
      <c r="H23" s="46">
        <v>0</v>
      </c>
      <c r="I23" s="3">
        <f t="shared" si="15"/>
        <v>131.69999999999999</v>
      </c>
      <c r="J23" s="3">
        <v>0</v>
      </c>
      <c r="K23" s="3">
        <v>131.69999999999999</v>
      </c>
      <c r="L23" s="46">
        <v>0</v>
      </c>
      <c r="M23" s="3">
        <f t="shared" si="3"/>
        <v>0</v>
      </c>
      <c r="N23" s="3">
        <v>0</v>
      </c>
      <c r="O23" s="3">
        <v>0</v>
      </c>
      <c r="P23" s="46">
        <v>0</v>
      </c>
      <c r="Q23" s="3">
        <f t="shared" si="16"/>
        <v>0</v>
      </c>
      <c r="R23" s="3">
        <v>0</v>
      </c>
      <c r="S23" s="3">
        <f t="shared" si="9"/>
        <v>0</v>
      </c>
      <c r="T23" s="46">
        <v>0</v>
      </c>
      <c r="U23" s="6">
        <f t="shared" si="17"/>
        <v>0</v>
      </c>
      <c r="V23" s="6">
        <f t="shared" si="18"/>
        <v>0</v>
      </c>
    </row>
    <row r="24" spans="1:22" s="2" customFormat="1" ht="27.75" customHeight="1" x14ac:dyDescent="0.25">
      <c r="A24" s="4"/>
      <c r="B24" s="61" t="s">
        <v>61</v>
      </c>
      <c r="C24" s="62"/>
      <c r="D24" s="63"/>
      <c r="E24" s="27">
        <f>SUM(E25:E26)</f>
        <v>12562.5</v>
      </c>
      <c r="F24" s="27">
        <f t="shared" ref="F24:R24" si="19">SUM(F25:F26)</f>
        <v>0</v>
      </c>
      <c r="G24" s="27">
        <f t="shared" si="19"/>
        <v>12562.5</v>
      </c>
      <c r="H24" s="27">
        <v>0</v>
      </c>
      <c r="I24" s="27">
        <f t="shared" si="19"/>
        <v>0</v>
      </c>
      <c r="J24" s="27">
        <f t="shared" si="19"/>
        <v>0</v>
      </c>
      <c r="K24" s="27">
        <f t="shared" si="19"/>
        <v>0</v>
      </c>
      <c r="L24" s="27">
        <v>0</v>
      </c>
      <c r="M24" s="3">
        <f t="shared" si="3"/>
        <v>0</v>
      </c>
      <c r="N24" s="27">
        <f t="shared" si="19"/>
        <v>0</v>
      </c>
      <c r="O24" s="27">
        <f>SUM(O25:O26)</f>
        <v>0</v>
      </c>
      <c r="P24" s="27">
        <v>0</v>
      </c>
      <c r="Q24" s="3">
        <f t="shared" si="16"/>
        <v>0</v>
      </c>
      <c r="R24" s="27">
        <f t="shared" si="19"/>
        <v>0</v>
      </c>
      <c r="S24" s="3">
        <f t="shared" ref="S24:S26" si="20">O24</f>
        <v>0</v>
      </c>
      <c r="T24" s="27">
        <v>0</v>
      </c>
      <c r="U24" s="17">
        <v>0</v>
      </c>
      <c r="V24" s="17">
        <v>0</v>
      </c>
    </row>
    <row r="25" spans="1:22" s="2" customFormat="1" ht="63" customHeight="1" x14ac:dyDescent="0.25">
      <c r="A25" s="4" t="s">
        <v>32</v>
      </c>
      <c r="B25" s="42" t="s">
        <v>62</v>
      </c>
      <c r="C25" s="20" t="s">
        <v>12</v>
      </c>
      <c r="D25" s="20" t="s">
        <v>1</v>
      </c>
      <c r="E25" s="3">
        <f>F25+G25</f>
        <v>7452.6</v>
      </c>
      <c r="F25" s="3">
        <v>0</v>
      </c>
      <c r="G25" s="48">
        <f>10725.2-3272.6</f>
        <v>7452.6</v>
      </c>
      <c r="H25" s="48">
        <v>0</v>
      </c>
      <c r="I25" s="3">
        <f>K25</f>
        <v>0</v>
      </c>
      <c r="J25" s="3">
        <v>0</v>
      </c>
      <c r="K25" s="3">
        <v>0</v>
      </c>
      <c r="L25" s="48">
        <v>0</v>
      </c>
      <c r="M25" s="3">
        <f t="shared" si="3"/>
        <v>0</v>
      </c>
      <c r="N25" s="3">
        <v>0</v>
      </c>
      <c r="O25" s="3">
        <v>0</v>
      </c>
      <c r="P25" s="48">
        <v>0</v>
      </c>
      <c r="Q25" s="3">
        <f t="shared" si="16"/>
        <v>0</v>
      </c>
      <c r="R25" s="3">
        <f t="shared" ref="R25" si="21">N25</f>
        <v>0</v>
      </c>
      <c r="S25" s="3">
        <f t="shared" si="20"/>
        <v>0</v>
      </c>
      <c r="T25" s="48">
        <v>0</v>
      </c>
      <c r="U25" s="6">
        <v>0</v>
      </c>
      <c r="V25" s="6">
        <v>0</v>
      </c>
    </row>
    <row r="26" spans="1:22" s="2" customFormat="1" ht="63" customHeight="1" x14ac:dyDescent="0.25">
      <c r="A26" s="4" t="s">
        <v>33</v>
      </c>
      <c r="B26" s="51" t="s">
        <v>87</v>
      </c>
      <c r="C26" s="20" t="s">
        <v>12</v>
      </c>
      <c r="D26" s="20" t="s">
        <v>1</v>
      </c>
      <c r="E26" s="3">
        <f>F26+G26</f>
        <v>5109.8999999999996</v>
      </c>
      <c r="F26" s="3">
        <v>0</v>
      </c>
      <c r="G26" s="48">
        <v>5109.8999999999996</v>
      </c>
      <c r="H26" s="48">
        <v>0</v>
      </c>
      <c r="I26" s="3">
        <f>K26</f>
        <v>0</v>
      </c>
      <c r="J26" s="3">
        <v>0</v>
      </c>
      <c r="K26" s="3">
        <v>0</v>
      </c>
      <c r="L26" s="48">
        <v>0</v>
      </c>
      <c r="M26" s="3">
        <f t="shared" si="3"/>
        <v>0</v>
      </c>
      <c r="N26" s="3">
        <v>0</v>
      </c>
      <c r="O26" s="3">
        <v>0</v>
      </c>
      <c r="P26" s="48">
        <v>0</v>
      </c>
      <c r="Q26" s="3">
        <f t="shared" si="16"/>
        <v>0</v>
      </c>
      <c r="R26" s="3">
        <v>0</v>
      </c>
      <c r="S26" s="3">
        <f t="shared" si="20"/>
        <v>0</v>
      </c>
      <c r="T26" s="48">
        <v>0</v>
      </c>
      <c r="U26" s="6">
        <v>0</v>
      </c>
      <c r="V26" s="6">
        <v>0</v>
      </c>
    </row>
    <row r="27" spans="1:22" x14ac:dyDescent="0.25">
      <c r="A27" s="33"/>
      <c r="B27" s="68" t="s">
        <v>63</v>
      </c>
      <c r="C27" s="68"/>
      <c r="D27" s="68"/>
      <c r="E27" s="5">
        <f>E28+E30</f>
        <v>33489</v>
      </c>
      <c r="F27" s="5">
        <f t="shared" ref="F27:G27" si="22">F28+F30</f>
        <v>0</v>
      </c>
      <c r="G27" s="5">
        <f t="shared" si="22"/>
        <v>33489</v>
      </c>
      <c r="H27" s="5">
        <v>0</v>
      </c>
      <c r="I27" s="5">
        <f>I28+I30</f>
        <v>24531.3</v>
      </c>
      <c r="J27" s="5">
        <f t="shared" ref="J27" si="23">J28+J30</f>
        <v>0</v>
      </c>
      <c r="K27" s="5">
        <f t="shared" ref="K27" si="24">K28+K30</f>
        <v>24531.3</v>
      </c>
      <c r="L27" s="5">
        <v>0</v>
      </c>
      <c r="M27" s="5">
        <f t="shared" ref="M27" si="25">M28+M30</f>
        <v>24531.3</v>
      </c>
      <c r="N27" s="5">
        <f t="shared" ref="N27" si="26">N28+N30</f>
        <v>0</v>
      </c>
      <c r="O27" s="5">
        <f t="shared" ref="O27" si="27">O28+O30</f>
        <v>24531.3</v>
      </c>
      <c r="P27" s="5">
        <v>0</v>
      </c>
      <c r="Q27" s="5">
        <f t="shared" ref="Q27" si="28">Q28+Q30</f>
        <v>24531.3</v>
      </c>
      <c r="R27" s="5">
        <f t="shared" ref="R27" si="29">R28+R30</f>
        <v>0</v>
      </c>
      <c r="S27" s="5">
        <f t="shared" ref="S27" si="30">S28+S30</f>
        <v>24531.3</v>
      </c>
      <c r="T27" s="5">
        <v>0</v>
      </c>
      <c r="U27" s="17">
        <f>M27/I27</f>
        <v>1</v>
      </c>
      <c r="V27" s="17">
        <f>Q27/I27</f>
        <v>1</v>
      </c>
    </row>
    <row r="28" spans="1:22" ht="20.25" customHeight="1" x14ac:dyDescent="0.25">
      <c r="A28" s="33"/>
      <c r="B28" s="70" t="s">
        <v>101</v>
      </c>
      <c r="C28" s="71"/>
      <c r="D28" s="72"/>
      <c r="E28" s="5">
        <f>SUM(E29:E29)</f>
        <v>26732.5</v>
      </c>
      <c r="F28" s="5">
        <f t="shared" ref="F28:G28" si="31">SUM(F29:F29)</f>
        <v>0</v>
      </c>
      <c r="G28" s="5">
        <f t="shared" si="31"/>
        <v>26732.5</v>
      </c>
      <c r="H28" s="5">
        <v>0</v>
      </c>
      <c r="I28" s="5">
        <f t="shared" ref="I28" si="32">SUM(I29:I29)</f>
        <v>24531.3</v>
      </c>
      <c r="J28" s="5">
        <f t="shared" ref="J28" si="33">SUM(J29:J29)</f>
        <v>0</v>
      </c>
      <c r="K28" s="5">
        <f t="shared" ref="K28" si="34">SUM(K29:K29)</f>
        <v>24531.3</v>
      </c>
      <c r="L28" s="5">
        <v>0</v>
      </c>
      <c r="M28" s="5">
        <f t="shared" ref="M28" si="35">SUM(M29:M29)</f>
        <v>24531.3</v>
      </c>
      <c r="N28" s="5">
        <f t="shared" ref="N28" si="36">SUM(N29:N29)</f>
        <v>0</v>
      </c>
      <c r="O28" s="5">
        <f t="shared" ref="O28" si="37">SUM(O29:O29)</f>
        <v>24531.3</v>
      </c>
      <c r="P28" s="5">
        <v>0</v>
      </c>
      <c r="Q28" s="5">
        <f t="shared" ref="Q28" si="38">SUM(Q29:Q29)</f>
        <v>24531.3</v>
      </c>
      <c r="R28" s="5">
        <f t="shared" ref="R28" si="39">SUM(R29:R29)</f>
        <v>0</v>
      </c>
      <c r="S28" s="5">
        <f t="shared" ref="S28" si="40">SUM(S29:S29)</f>
        <v>24531.3</v>
      </c>
      <c r="T28" s="5">
        <v>0</v>
      </c>
      <c r="U28" s="17"/>
      <c r="V28" s="17"/>
    </row>
    <row r="29" spans="1:22" ht="31.5" x14ac:dyDescent="0.25">
      <c r="A29" s="4" t="s">
        <v>121</v>
      </c>
      <c r="B29" s="43" t="s">
        <v>64</v>
      </c>
      <c r="C29" s="20" t="s">
        <v>12</v>
      </c>
      <c r="D29" s="20" t="s">
        <v>11</v>
      </c>
      <c r="E29" s="5">
        <f>F29+G29</f>
        <v>26732.5</v>
      </c>
      <c r="F29" s="3">
        <v>0</v>
      </c>
      <c r="G29" s="28">
        <f>24531.3+2201.2</f>
        <v>26732.5</v>
      </c>
      <c r="H29" s="28">
        <v>0</v>
      </c>
      <c r="I29" s="3">
        <f t="shared" ref="I29:I31" si="41">K29</f>
        <v>24531.3</v>
      </c>
      <c r="J29" s="3">
        <v>0</v>
      </c>
      <c r="K29" s="28">
        <f>24531.3</f>
        <v>24531.3</v>
      </c>
      <c r="L29" s="28">
        <v>0</v>
      </c>
      <c r="M29" s="3">
        <f t="shared" ref="M29" si="42">N29+O29</f>
        <v>24531.3</v>
      </c>
      <c r="N29" s="3">
        <v>0</v>
      </c>
      <c r="O29" s="3">
        <v>24531.3</v>
      </c>
      <c r="P29" s="28">
        <v>0</v>
      </c>
      <c r="Q29" s="3">
        <f t="shared" ref="Q29" si="43">R29+S29</f>
        <v>24531.3</v>
      </c>
      <c r="R29" s="3">
        <f t="shared" ref="R29" si="44">N29</f>
        <v>0</v>
      </c>
      <c r="S29" s="3">
        <f t="shared" ref="S29" si="45">O29</f>
        <v>24531.3</v>
      </c>
      <c r="T29" s="28">
        <v>0</v>
      </c>
      <c r="U29" s="6">
        <f>M29/I29</f>
        <v>1</v>
      </c>
      <c r="V29" s="6">
        <f>Q29/I29</f>
        <v>1</v>
      </c>
    </row>
    <row r="30" spans="1:22" x14ac:dyDescent="0.25">
      <c r="A30" s="4"/>
      <c r="B30" s="73" t="s">
        <v>102</v>
      </c>
      <c r="C30" s="74"/>
      <c r="D30" s="75"/>
      <c r="E30" s="5">
        <f>SUM(E31:E31)</f>
        <v>6756.5</v>
      </c>
      <c r="F30" s="5">
        <f t="shared" ref="F30:G30" si="46">SUM(F31:F31)</f>
        <v>0</v>
      </c>
      <c r="G30" s="5">
        <f t="shared" si="46"/>
        <v>6756.5</v>
      </c>
      <c r="H30" s="5">
        <v>0</v>
      </c>
      <c r="I30" s="5">
        <f t="shared" ref="I30" si="47">SUM(I31:I31)</f>
        <v>0</v>
      </c>
      <c r="J30" s="5">
        <f t="shared" ref="J30" si="48">SUM(J31:J31)</f>
        <v>0</v>
      </c>
      <c r="K30" s="5">
        <f t="shared" ref="K30" si="49">SUM(K31:K31)</f>
        <v>0</v>
      </c>
      <c r="L30" s="5">
        <v>0</v>
      </c>
      <c r="M30" s="5">
        <f t="shared" ref="M30" si="50">SUM(M31:M31)</f>
        <v>0</v>
      </c>
      <c r="N30" s="5">
        <f t="shared" ref="N30" si="51">SUM(N31:N31)</f>
        <v>0</v>
      </c>
      <c r="O30" s="5">
        <f t="shared" ref="O30" si="52">SUM(O31:O31)</f>
        <v>0</v>
      </c>
      <c r="P30" s="5">
        <v>0</v>
      </c>
      <c r="Q30" s="5">
        <f t="shared" ref="Q30" si="53">SUM(Q31:Q31)</f>
        <v>0</v>
      </c>
      <c r="R30" s="5">
        <f t="shared" ref="R30" si="54">SUM(R31:R31)</f>
        <v>0</v>
      </c>
      <c r="S30" s="5">
        <f t="shared" ref="S30" si="55">SUM(S31:S31)</f>
        <v>0</v>
      </c>
      <c r="T30" s="5">
        <v>0</v>
      </c>
      <c r="U30" s="6"/>
      <c r="V30" s="6"/>
    </row>
    <row r="31" spans="1:22" ht="94.5" x14ac:dyDescent="0.25">
      <c r="A31" s="4" t="s">
        <v>122</v>
      </c>
      <c r="B31" s="43" t="s">
        <v>103</v>
      </c>
      <c r="C31" s="20" t="s">
        <v>12</v>
      </c>
      <c r="D31" s="20" t="s">
        <v>104</v>
      </c>
      <c r="E31" s="3">
        <f t="shared" ref="E31" si="56">F31+G31</f>
        <v>6756.5</v>
      </c>
      <c r="F31" s="3">
        <v>0</v>
      </c>
      <c r="G31" s="48">
        <f>6756.5</f>
        <v>6756.5</v>
      </c>
      <c r="H31" s="48">
        <v>0</v>
      </c>
      <c r="I31" s="3">
        <f t="shared" si="41"/>
        <v>0</v>
      </c>
      <c r="J31" s="3">
        <v>0</v>
      </c>
      <c r="K31" s="28">
        <v>0</v>
      </c>
      <c r="L31" s="48">
        <v>0</v>
      </c>
      <c r="M31" s="3">
        <f>N31+O31</f>
        <v>0</v>
      </c>
      <c r="N31" s="3">
        <v>0</v>
      </c>
      <c r="O31" s="3">
        <v>0</v>
      </c>
      <c r="P31" s="48">
        <v>0</v>
      </c>
      <c r="Q31" s="3">
        <f t="shared" ref="Q31" si="57">R31+S31</f>
        <v>0</v>
      </c>
      <c r="R31" s="3">
        <f t="shared" ref="R31" si="58">N31</f>
        <v>0</v>
      </c>
      <c r="S31" s="3">
        <f t="shared" ref="S31" si="59">O31</f>
        <v>0</v>
      </c>
      <c r="T31" s="48">
        <v>0</v>
      </c>
      <c r="U31" s="6" t="e">
        <f>M31/I31</f>
        <v>#DIV/0!</v>
      </c>
      <c r="V31" s="6" t="e">
        <f>Q31/I31</f>
        <v>#DIV/0!</v>
      </c>
    </row>
    <row r="32" spans="1:22" ht="64.5" customHeight="1" x14ac:dyDescent="0.25">
      <c r="A32" s="33"/>
      <c r="B32" s="68" t="s">
        <v>65</v>
      </c>
      <c r="C32" s="68"/>
      <c r="D32" s="68"/>
      <c r="E32" s="5">
        <f>SUM(E33:E50)</f>
        <v>18563.600000000002</v>
      </c>
      <c r="F32" s="5">
        <f t="shared" ref="F32:T32" si="60">SUM(F33:F50)</f>
        <v>0</v>
      </c>
      <c r="G32" s="5">
        <f t="shared" si="60"/>
        <v>18560.400000000005</v>
      </c>
      <c r="H32" s="5">
        <f t="shared" si="60"/>
        <v>3.2</v>
      </c>
      <c r="I32" s="5">
        <f t="shared" si="60"/>
        <v>2840</v>
      </c>
      <c r="J32" s="5">
        <f t="shared" si="60"/>
        <v>0</v>
      </c>
      <c r="K32" s="5">
        <f t="shared" si="60"/>
        <v>2840</v>
      </c>
      <c r="L32" s="5">
        <f t="shared" ref="L32" si="61">SUM(L33:L50)</f>
        <v>0</v>
      </c>
      <c r="M32" s="5">
        <f t="shared" si="60"/>
        <v>2840</v>
      </c>
      <c r="N32" s="5">
        <f t="shared" si="60"/>
        <v>0</v>
      </c>
      <c r="O32" s="5">
        <f t="shared" si="60"/>
        <v>2840</v>
      </c>
      <c r="P32" s="5">
        <f t="shared" si="60"/>
        <v>0</v>
      </c>
      <c r="Q32" s="5">
        <f t="shared" si="60"/>
        <v>2840</v>
      </c>
      <c r="R32" s="5">
        <f t="shared" si="60"/>
        <v>0</v>
      </c>
      <c r="S32" s="5">
        <f t="shared" si="60"/>
        <v>2840</v>
      </c>
      <c r="T32" s="5">
        <f t="shared" si="60"/>
        <v>0</v>
      </c>
      <c r="U32" s="6" t="s">
        <v>7</v>
      </c>
      <c r="V32" s="6" t="s">
        <v>7</v>
      </c>
    </row>
    <row r="33" spans="1:22" ht="31.5" x14ac:dyDescent="0.25">
      <c r="A33" s="33">
        <v>22</v>
      </c>
      <c r="B33" s="43" t="s">
        <v>44</v>
      </c>
      <c r="C33" s="20" t="s">
        <v>12</v>
      </c>
      <c r="D33" s="20" t="s">
        <v>11</v>
      </c>
      <c r="E33" s="3">
        <f t="shared" ref="E33:E50" si="62">F33+G33</f>
        <v>0</v>
      </c>
      <c r="F33" s="3">
        <v>0</v>
      </c>
      <c r="G33" s="48">
        <v>0</v>
      </c>
      <c r="H33" s="48">
        <v>0</v>
      </c>
      <c r="I33" s="3">
        <f t="shared" ref="I33:I34" si="63">K33</f>
        <v>0</v>
      </c>
      <c r="J33" s="3">
        <v>0</v>
      </c>
      <c r="K33" s="3">
        <v>0</v>
      </c>
      <c r="L33" s="48">
        <v>0</v>
      </c>
      <c r="M33" s="3">
        <f t="shared" ref="M33:M34" si="64">N33+O33</f>
        <v>0</v>
      </c>
      <c r="N33" s="3">
        <v>0</v>
      </c>
      <c r="O33" s="3">
        <v>0</v>
      </c>
      <c r="P33" s="48">
        <v>0</v>
      </c>
      <c r="Q33" s="3">
        <f t="shared" ref="Q33:Q34" si="65">R33+S33</f>
        <v>0</v>
      </c>
      <c r="R33" s="3">
        <f t="shared" ref="R33" si="66">N33</f>
        <v>0</v>
      </c>
      <c r="S33" s="3">
        <f t="shared" ref="S33" si="67">O33</f>
        <v>0</v>
      </c>
      <c r="T33" s="48">
        <v>0</v>
      </c>
      <c r="U33" s="6" t="e">
        <f>M33/I33</f>
        <v>#DIV/0!</v>
      </c>
      <c r="V33" s="6" t="e">
        <f>Q33/I33</f>
        <v>#DIV/0!</v>
      </c>
    </row>
    <row r="34" spans="1:22" ht="31.5" x14ac:dyDescent="0.25">
      <c r="A34" s="33">
        <f>A33+1</f>
        <v>23</v>
      </c>
      <c r="B34" s="43" t="s">
        <v>66</v>
      </c>
      <c r="C34" s="20" t="s">
        <v>12</v>
      </c>
      <c r="D34" s="20" t="s">
        <v>11</v>
      </c>
      <c r="E34" s="3">
        <f t="shared" si="62"/>
        <v>2219.1</v>
      </c>
      <c r="F34" s="3">
        <v>0</v>
      </c>
      <c r="G34" s="48">
        <v>2219.1</v>
      </c>
      <c r="H34" s="48">
        <v>0</v>
      </c>
      <c r="I34" s="3">
        <f t="shared" si="63"/>
        <v>700</v>
      </c>
      <c r="J34" s="3">
        <v>0</v>
      </c>
      <c r="K34" s="3">
        <v>700</v>
      </c>
      <c r="L34" s="48">
        <v>0</v>
      </c>
      <c r="M34" s="3">
        <f t="shared" si="64"/>
        <v>700</v>
      </c>
      <c r="N34" s="3">
        <v>0</v>
      </c>
      <c r="O34" s="3">
        <v>700</v>
      </c>
      <c r="P34" s="48">
        <v>0</v>
      </c>
      <c r="Q34" s="3">
        <f t="shared" si="65"/>
        <v>700</v>
      </c>
      <c r="R34" s="3">
        <v>0</v>
      </c>
      <c r="S34" s="3">
        <f>O34</f>
        <v>700</v>
      </c>
      <c r="T34" s="48">
        <v>0</v>
      </c>
      <c r="U34" s="6">
        <f t="shared" ref="U34:U36" si="68">M34/I34</f>
        <v>1</v>
      </c>
      <c r="V34" s="6">
        <f t="shared" ref="V34:V36" si="69">Q34/I34</f>
        <v>1</v>
      </c>
    </row>
    <row r="35" spans="1:22" ht="31.5" x14ac:dyDescent="0.25">
      <c r="A35" s="33">
        <f t="shared" ref="A35:A50" si="70">A34+1</f>
        <v>24</v>
      </c>
      <c r="B35" s="43" t="s">
        <v>45</v>
      </c>
      <c r="C35" s="20" t="s">
        <v>12</v>
      </c>
      <c r="D35" s="20" t="s">
        <v>11</v>
      </c>
      <c r="E35" s="3">
        <f t="shared" si="62"/>
        <v>1441.9</v>
      </c>
      <c r="F35" s="3">
        <v>0</v>
      </c>
      <c r="G35" s="48">
        <v>1441.9</v>
      </c>
      <c r="H35" s="48">
        <v>0</v>
      </c>
      <c r="I35" s="3">
        <f t="shared" ref="I35:I50" si="71">K35</f>
        <v>1441.9</v>
      </c>
      <c r="J35" s="3">
        <v>0</v>
      </c>
      <c r="K35" s="3">
        <v>1441.9</v>
      </c>
      <c r="L35" s="48">
        <v>0</v>
      </c>
      <c r="M35" s="3">
        <f t="shared" ref="M35:M50" si="72">N35+O35</f>
        <v>1441.9</v>
      </c>
      <c r="N35" s="3">
        <v>0</v>
      </c>
      <c r="O35" s="3">
        <v>1441.9</v>
      </c>
      <c r="P35" s="48">
        <v>0</v>
      </c>
      <c r="Q35" s="3">
        <f t="shared" ref="Q35:Q50" si="73">R35+S35</f>
        <v>1441.9</v>
      </c>
      <c r="R35" s="3">
        <v>0</v>
      </c>
      <c r="S35" s="3">
        <f>O35</f>
        <v>1441.9</v>
      </c>
      <c r="T35" s="48">
        <v>0</v>
      </c>
      <c r="U35" s="6">
        <f t="shared" si="68"/>
        <v>1</v>
      </c>
      <c r="V35" s="6">
        <f t="shared" si="69"/>
        <v>1</v>
      </c>
    </row>
    <row r="36" spans="1:22" ht="31.5" x14ac:dyDescent="0.25">
      <c r="A36" s="33">
        <f t="shared" si="70"/>
        <v>25</v>
      </c>
      <c r="B36" s="43" t="s">
        <v>55</v>
      </c>
      <c r="C36" s="20" t="s">
        <v>12</v>
      </c>
      <c r="D36" s="20" t="s">
        <v>11</v>
      </c>
      <c r="E36" s="3">
        <f t="shared" si="62"/>
        <v>698.1</v>
      </c>
      <c r="F36" s="3">
        <v>0</v>
      </c>
      <c r="G36" s="48">
        <v>698.1</v>
      </c>
      <c r="H36" s="48">
        <v>0</v>
      </c>
      <c r="I36" s="3">
        <f t="shared" si="71"/>
        <v>698.1</v>
      </c>
      <c r="J36" s="3">
        <v>0</v>
      </c>
      <c r="K36" s="3">
        <v>698.1</v>
      </c>
      <c r="L36" s="48">
        <v>0</v>
      </c>
      <c r="M36" s="3">
        <f t="shared" si="72"/>
        <v>698.1</v>
      </c>
      <c r="N36" s="3">
        <v>0</v>
      </c>
      <c r="O36" s="3">
        <v>698.1</v>
      </c>
      <c r="P36" s="48">
        <v>0</v>
      </c>
      <c r="Q36" s="3">
        <f t="shared" si="73"/>
        <v>698.1</v>
      </c>
      <c r="R36" s="3">
        <v>0</v>
      </c>
      <c r="S36" s="3">
        <f>O36</f>
        <v>698.1</v>
      </c>
      <c r="T36" s="48">
        <v>0</v>
      </c>
      <c r="U36" s="6">
        <f t="shared" si="68"/>
        <v>1</v>
      </c>
      <c r="V36" s="6">
        <f t="shared" si="69"/>
        <v>1</v>
      </c>
    </row>
    <row r="37" spans="1:22" ht="31.5" x14ac:dyDescent="0.25">
      <c r="A37" s="33">
        <f t="shared" si="70"/>
        <v>26</v>
      </c>
      <c r="B37" s="43" t="s">
        <v>46</v>
      </c>
      <c r="C37" s="20" t="s">
        <v>12</v>
      </c>
      <c r="D37" s="20" t="s">
        <v>11</v>
      </c>
      <c r="E37" s="3">
        <f t="shared" si="62"/>
        <v>0</v>
      </c>
      <c r="F37" s="3">
        <v>0</v>
      </c>
      <c r="G37" s="48">
        <v>0</v>
      </c>
      <c r="H37" s="48">
        <v>0</v>
      </c>
      <c r="I37" s="3">
        <f t="shared" si="71"/>
        <v>0</v>
      </c>
      <c r="J37" s="3">
        <v>0</v>
      </c>
      <c r="K37" s="3">
        <v>0</v>
      </c>
      <c r="L37" s="48">
        <v>0</v>
      </c>
      <c r="M37" s="3">
        <f t="shared" si="72"/>
        <v>0</v>
      </c>
      <c r="N37" s="3">
        <v>0</v>
      </c>
      <c r="O37" s="3">
        <v>0</v>
      </c>
      <c r="P37" s="48">
        <v>0</v>
      </c>
      <c r="Q37" s="3">
        <f t="shared" si="73"/>
        <v>0</v>
      </c>
      <c r="R37" s="3">
        <v>0</v>
      </c>
      <c r="S37" s="3">
        <v>0</v>
      </c>
      <c r="T37" s="48">
        <v>0</v>
      </c>
      <c r="U37" s="6">
        <v>0</v>
      </c>
      <c r="V37" s="6">
        <v>0</v>
      </c>
    </row>
    <row r="38" spans="1:22" ht="31.5" x14ac:dyDescent="0.25">
      <c r="A38" s="33">
        <f t="shared" si="70"/>
        <v>27</v>
      </c>
      <c r="B38" s="43" t="s">
        <v>53</v>
      </c>
      <c r="C38" s="20" t="s">
        <v>12</v>
      </c>
      <c r="D38" s="20" t="s">
        <v>11</v>
      </c>
      <c r="E38" s="3">
        <f t="shared" si="62"/>
        <v>181</v>
      </c>
      <c r="F38" s="3">
        <v>0</v>
      </c>
      <c r="G38" s="48">
        <v>181</v>
      </c>
      <c r="H38" s="48">
        <v>0</v>
      </c>
      <c r="I38" s="3">
        <f t="shared" si="71"/>
        <v>0</v>
      </c>
      <c r="J38" s="3">
        <v>0</v>
      </c>
      <c r="K38" s="3">
        <v>0</v>
      </c>
      <c r="L38" s="48">
        <v>0</v>
      </c>
      <c r="M38" s="3">
        <f t="shared" si="72"/>
        <v>0</v>
      </c>
      <c r="N38" s="3">
        <v>0</v>
      </c>
      <c r="O38" s="3">
        <v>0</v>
      </c>
      <c r="P38" s="48">
        <v>0</v>
      </c>
      <c r="Q38" s="3">
        <f t="shared" si="73"/>
        <v>0</v>
      </c>
      <c r="R38" s="3">
        <v>0</v>
      </c>
      <c r="S38" s="3">
        <v>0</v>
      </c>
      <c r="T38" s="48">
        <v>0</v>
      </c>
      <c r="U38" s="6">
        <v>0</v>
      </c>
      <c r="V38" s="6">
        <v>0</v>
      </c>
    </row>
    <row r="39" spans="1:22" ht="31.5" x14ac:dyDescent="0.25">
      <c r="A39" s="33">
        <f t="shared" si="70"/>
        <v>28</v>
      </c>
      <c r="B39" s="43" t="s">
        <v>50</v>
      </c>
      <c r="C39" s="20" t="s">
        <v>12</v>
      </c>
      <c r="D39" s="20" t="s">
        <v>11</v>
      </c>
      <c r="E39" s="3">
        <f t="shared" si="62"/>
        <v>0</v>
      </c>
      <c r="F39" s="3">
        <v>0</v>
      </c>
      <c r="G39" s="48">
        <v>0</v>
      </c>
      <c r="H39" s="48">
        <v>0</v>
      </c>
      <c r="I39" s="3">
        <f t="shared" si="71"/>
        <v>0</v>
      </c>
      <c r="J39" s="3">
        <v>0</v>
      </c>
      <c r="K39" s="3">
        <v>0</v>
      </c>
      <c r="L39" s="48">
        <v>0</v>
      </c>
      <c r="M39" s="3">
        <f t="shared" si="72"/>
        <v>0</v>
      </c>
      <c r="N39" s="3">
        <v>0</v>
      </c>
      <c r="O39" s="3">
        <v>0</v>
      </c>
      <c r="P39" s="48">
        <v>0</v>
      </c>
      <c r="Q39" s="3">
        <f t="shared" si="73"/>
        <v>0</v>
      </c>
      <c r="R39" s="3">
        <v>0</v>
      </c>
      <c r="S39" s="3">
        <v>0</v>
      </c>
      <c r="T39" s="48">
        <v>0</v>
      </c>
      <c r="U39" s="6">
        <v>0</v>
      </c>
      <c r="V39" s="6">
        <v>0</v>
      </c>
    </row>
    <row r="40" spans="1:22" ht="31.5" x14ac:dyDescent="0.25">
      <c r="A40" s="33">
        <f t="shared" si="70"/>
        <v>29</v>
      </c>
      <c r="B40" s="43" t="s">
        <v>60</v>
      </c>
      <c r="C40" s="20" t="s">
        <v>12</v>
      </c>
      <c r="D40" s="20" t="s">
        <v>11</v>
      </c>
      <c r="E40" s="3">
        <f t="shared" si="62"/>
        <v>3024</v>
      </c>
      <c r="F40" s="3">
        <v>0</v>
      </c>
      <c r="G40" s="48">
        <v>3024</v>
      </c>
      <c r="H40" s="48">
        <v>0</v>
      </c>
      <c r="I40" s="3">
        <f t="shared" si="71"/>
        <v>0</v>
      </c>
      <c r="J40" s="3">
        <v>0</v>
      </c>
      <c r="K40" s="3">
        <v>0</v>
      </c>
      <c r="L40" s="48">
        <v>0</v>
      </c>
      <c r="M40" s="3">
        <f t="shared" si="72"/>
        <v>0</v>
      </c>
      <c r="N40" s="3">
        <v>0</v>
      </c>
      <c r="O40" s="3">
        <v>0</v>
      </c>
      <c r="P40" s="48">
        <v>0</v>
      </c>
      <c r="Q40" s="3">
        <f t="shared" si="73"/>
        <v>0</v>
      </c>
      <c r="R40" s="3">
        <v>0</v>
      </c>
      <c r="S40" s="3">
        <v>0</v>
      </c>
      <c r="T40" s="48">
        <v>0</v>
      </c>
      <c r="U40" s="6">
        <v>0</v>
      </c>
      <c r="V40" s="6">
        <v>0</v>
      </c>
    </row>
    <row r="41" spans="1:22" ht="31.5" x14ac:dyDescent="0.25">
      <c r="A41" s="33">
        <f t="shared" si="70"/>
        <v>30</v>
      </c>
      <c r="B41" s="43" t="s">
        <v>54</v>
      </c>
      <c r="C41" s="20" t="s">
        <v>12</v>
      </c>
      <c r="D41" s="20" t="s">
        <v>11</v>
      </c>
      <c r="E41" s="3">
        <f t="shared" si="62"/>
        <v>3600</v>
      </c>
      <c r="F41" s="3">
        <v>0</v>
      </c>
      <c r="G41" s="48">
        <v>3600</v>
      </c>
      <c r="H41" s="48">
        <v>0</v>
      </c>
      <c r="I41" s="3">
        <f t="shared" si="71"/>
        <v>0</v>
      </c>
      <c r="J41" s="3">
        <v>0</v>
      </c>
      <c r="K41" s="3">
        <v>0</v>
      </c>
      <c r="L41" s="48">
        <v>0</v>
      </c>
      <c r="M41" s="3">
        <f t="shared" si="72"/>
        <v>0</v>
      </c>
      <c r="N41" s="3">
        <v>0</v>
      </c>
      <c r="O41" s="3">
        <v>0</v>
      </c>
      <c r="P41" s="48">
        <v>0</v>
      </c>
      <c r="Q41" s="3">
        <f t="shared" si="73"/>
        <v>0</v>
      </c>
      <c r="R41" s="3">
        <v>0</v>
      </c>
      <c r="S41" s="3">
        <v>0</v>
      </c>
      <c r="T41" s="48">
        <v>0</v>
      </c>
      <c r="U41" s="6">
        <v>0</v>
      </c>
      <c r="V41" s="6">
        <v>0</v>
      </c>
    </row>
    <row r="42" spans="1:22" ht="31.5" x14ac:dyDescent="0.25">
      <c r="A42" s="33">
        <f t="shared" si="70"/>
        <v>31</v>
      </c>
      <c r="B42" s="43" t="s">
        <v>47</v>
      </c>
      <c r="C42" s="20" t="s">
        <v>12</v>
      </c>
      <c r="D42" s="20" t="s">
        <v>11</v>
      </c>
      <c r="E42" s="3">
        <f t="shared" si="62"/>
        <v>796.7</v>
      </c>
      <c r="F42" s="3">
        <v>0</v>
      </c>
      <c r="G42" s="48">
        <v>796.7</v>
      </c>
      <c r="H42" s="48">
        <v>0</v>
      </c>
      <c r="I42" s="3">
        <f t="shared" si="71"/>
        <v>0</v>
      </c>
      <c r="J42" s="3">
        <v>0</v>
      </c>
      <c r="K42" s="3">
        <v>0</v>
      </c>
      <c r="L42" s="48">
        <v>0</v>
      </c>
      <c r="M42" s="3">
        <f t="shared" si="72"/>
        <v>0</v>
      </c>
      <c r="N42" s="3">
        <v>0</v>
      </c>
      <c r="O42" s="3">
        <v>0</v>
      </c>
      <c r="P42" s="48">
        <v>0</v>
      </c>
      <c r="Q42" s="3">
        <f t="shared" si="73"/>
        <v>0</v>
      </c>
      <c r="R42" s="3">
        <v>0</v>
      </c>
      <c r="S42" s="3">
        <v>0</v>
      </c>
      <c r="T42" s="48">
        <v>0</v>
      </c>
      <c r="U42" s="6">
        <v>0</v>
      </c>
      <c r="V42" s="6">
        <v>0</v>
      </c>
    </row>
    <row r="43" spans="1:22" ht="31.5" x14ac:dyDescent="0.25">
      <c r="A43" s="33">
        <f t="shared" si="70"/>
        <v>32</v>
      </c>
      <c r="B43" s="43" t="s">
        <v>52</v>
      </c>
      <c r="C43" s="20" t="s">
        <v>12</v>
      </c>
      <c r="D43" s="20" t="s">
        <v>11</v>
      </c>
      <c r="E43" s="3">
        <f t="shared" si="62"/>
        <v>264.39999999999998</v>
      </c>
      <c r="F43" s="3">
        <v>0</v>
      </c>
      <c r="G43" s="48">
        <v>264.39999999999998</v>
      </c>
      <c r="H43" s="48">
        <v>0</v>
      </c>
      <c r="I43" s="3">
        <f t="shared" si="71"/>
        <v>0</v>
      </c>
      <c r="J43" s="3">
        <v>0</v>
      </c>
      <c r="K43" s="3">
        <v>0</v>
      </c>
      <c r="L43" s="48">
        <v>0</v>
      </c>
      <c r="M43" s="3">
        <f t="shared" si="72"/>
        <v>0</v>
      </c>
      <c r="N43" s="3">
        <v>0</v>
      </c>
      <c r="O43" s="3">
        <v>0</v>
      </c>
      <c r="P43" s="48">
        <v>0</v>
      </c>
      <c r="Q43" s="3">
        <f t="shared" si="73"/>
        <v>0</v>
      </c>
      <c r="R43" s="3">
        <v>0</v>
      </c>
      <c r="S43" s="3">
        <v>0</v>
      </c>
      <c r="T43" s="48">
        <v>0</v>
      </c>
      <c r="U43" s="6">
        <v>0</v>
      </c>
      <c r="V43" s="6">
        <v>0</v>
      </c>
    </row>
    <row r="44" spans="1:22" ht="31.5" x14ac:dyDescent="0.25">
      <c r="A44" s="33">
        <f t="shared" si="70"/>
        <v>33</v>
      </c>
      <c r="B44" s="43" t="s">
        <v>59</v>
      </c>
      <c r="C44" s="20" t="s">
        <v>12</v>
      </c>
      <c r="D44" s="20" t="s">
        <v>11</v>
      </c>
      <c r="E44" s="3">
        <f t="shared" si="62"/>
        <v>163</v>
      </c>
      <c r="F44" s="3">
        <v>0</v>
      </c>
      <c r="G44" s="48">
        <v>163</v>
      </c>
      <c r="H44" s="48">
        <v>0</v>
      </c>
      <c r="I44" s="3">
        <f t="shared" si="71"/>
        <v>0</v>
      </c>
      <c r="J44" s="3">
        <v>0</v>
      </c>
      <c r="K44" s="3">
        <v>0</v>
      </c>
      <c r="L44" s="48">
        <v>0</v>
      </c>
      <c r="M44" s="3">
        <f t="shared" si="72"/>
        <v>0</v>
      </c>
      <c r="N44" s="3">
        <v>0</v>
      </c>
      <c r="O44" s="3">
        <v>0</v>
      </c>
      <c r="P44" s="48">
        <v>0</v>
      </c>
      <c r="Q44" s="3">
        <f t="shared" si="73"/>
        <v>0</v>
      </c>
      <c r="R44" s="3">
        <v>0</v>
      </c>
      <c r="S44" s="3">
        <v>0</v>
      </c>
      <c r="T44" s="48">
        <v>0</v>
      </c>
      <c r="U44" s="6">
        <v>0</v>
      </c>
      <c r="V44" s="6">
        <v>0</v>
      </c>
    </row>
    <row r="45" spans="1:22" ht="31.5" x14ac:dyDescent="0.25">
      <c r="A45" s="33">
        <f t="shared" si="70"/>
        <v>34</v>
      </c>
      <c r="B45" s="43" t="s">
        <v>50</v>
      </c>
      <c r="C45" s="20" t="s">
        <v>12</v>
      </c>
      <c r="D45" s="20" t="s">
        <v>11</v>
      </c>
      <c r="E45" s="3">
        <f t="shared" si="62"/>
        <v>5400</v>
      </c>
      <c r="F45" s="3">
        <v>0</v>
      </c>
      <c r="G45" s="48">
        <v>5400</v>
      </c>
      <c r="H45" s="48">
        <v>0</v>
      </c>
      <c r="I45" s="3">
        <f t="shared" si="71"/>
        <v>0</v>
      </c>
      <c r="J45" s="3">
        <v>0</v>
      </c>
      <c r="K45" s="3">
        <v>0</v>
      </c>
      <c r="L45" s="48">
        <v>0</v>
      </c>
      <c r="M45" s="3">
        <f t="shared" si="72"/>
        <v>0</v>
      </c>
      <c r="N45" s="3">
        <v>0</v>
      </c>
      <c r="O45" s="3">
        <v>0</v>
      </c>
      <c r="P45" s="48">
        <v>0</v>
      </c>
      <c r="Q45" s="3">
        <f t="shared" si="73"/>
        <v>0</v>
      </c>
      <c r="R45" s="3">
        <v>0</v>
      </c>
      <c r="S45" s="3">
        <v>0</v>
      </c>
      <c r="T45" s="48">
        <v>0</v>
      </c>
      <c r="U45" s="6">
        <v>0</v>
      </c>
      <c r="V45" s="6">
        <v>0</v>
      </c>
    </row>
    <row r="46" spans="1:22" ht="31.5" x14ac:dyDescent="0.25">
      <c r="A46" s="33">
        <f t="shared" si="70"/>
        <v>35</v>
      </c>
      <c r="B46" s="43" t="s">
        <v>105</v>
      </c>
      <c r="C46" s="20" t="s">
        <v>12</v>
      </c>
      <c r="D46" s="20" t="s">
        <v>11</v>
      </c>
      <c r="E46" s="3">
        <f t="shared" si="62"/>
        <v>455.4</v>
      </c>
      <c r="F46" s="3">
        <v>0</v>
      </c>
      <c r="G46" s="48">
        <v>455.4</v>
      </c>
      <c r="H46" s="48">
        <v>0</v>
      </c>
      <c r="I46" s="3">
        <f t="shared" si="71"/>
        <v>0</v>
      </c>
      <c r="J46" s="3">
        <v>0</v>
      </c>
      <c r="K46" s="3">
        <v>0</v>
      </c>
      <c r="L46" s="48">
        <v>0</v>
      </c>
      <c r="M46" s="3">
        <f t="shared" si="72"/>
        <v>0</v>
      </c>
      <c r="N46" s="3">
        <v>0</v>
      </c>
      <c r="O46" s="3">
        <v>0</v>
      </c>
      <c r="P46" s="48">
        <v>0</v>
      </c>
      <c r="Q46" s="3">
        <f t="shared" si="73"/>
        <v>0</v>
      </c>
      <c r="R46" s="3">
        <v>0</v>
      </c>
      <c r="S46" s="3">
        <v>0</v>
      </c>
      <c r="T46" s="48">
        <v>0</v>
      </c>
      <c r="U46" s="6">
        <v>0</v>
      </c>
      <c r="V46" s="6">
        <v>0</v>
      </c>
    </row>
    <row r="47" spans="1:22" ht="31.5" x14ac:dyDescent="0.25">
      <c r="A47" s="33">
        <f t="shared" si="70"/>
        <v>36</v>
      </c>
      <c r="B47" s="43" t="s">
        <v>106</v>
      </c>
      <c r="C47" s="20" t="s">
        <v>12</v>
      </c>
      <c r="D47" s="20" t="s">
        <v>90</v>
      </c>
      <c r="E47" s="3">
        <f>F47+G47+H47</f>
        <v>80</v>
      </c>
      <c r="F47" s="3">
        <v>0</v>
      </c>
      <c r="G47" s="48">
        <v>79.2</v>
      </c>
      <c r="H47" s="48">
        <v>0.8</v>
      </c>
      <c r="I47" s="3">
        <f t="shared" si="71"/>
        <v>0</v>
      </c>
      <c r="J47" s="3">
        <v>0</v>
      </c>
      <c r="K47" s="3">
        <v>0</v>
      </c>
      <c r="L47" s="48">
        <v>0</v>
      </c>
      <c r="M47" s="3">
        <f t="shared" si="72"/>
        <v>0</v>
      </c>
      <c r="N47" s="3">
        <v>0</v>
      </c>
      <c r="O47" s="3">
        <v>0</v>
      </c>
      <c r="P47" s="48">
        <v>0</v>
      </c>
      <c r="Q47" s="3">
        <f t="shared" si="73"/>
        <v>0</v>
      </c>
      <c r="R47" s="3">
        <v>0</v>
      </c>
      <c r="S47" s="3">
        <v>0</v>
      </c>
      <c r="T47" s="48">
        <v>0</v>
      </c>
      <c r="U47" s="6">
        <v>0</v>
      </c>
      <c r="V47" s="6">
        <v>0</v>
      </c>
    </row>
    <row r="48" spans="1:22" ht="31.5" x14ac:dyDescent="0.25">
      <c r="A48" s="33">
        <f t="shared" si="70"/>
        <v>37</v>
      </c>
      <c r="B48" s="55" t="s">
        <v>107</v>
      </c>
      <c r="C48" s="20" t="s">
        <v>12</v>
      </c>
      <c r="D48" s="20" t="s">
        <v>90</v>
      </c>
      <c r="E48" s="3">
        <f t="shared" ref="E48:E50" si="74">F48+G48+H48</f>
        <v>80</v>
      </c>
      <c r="F48" s="3">
        <v>0</v>
      </c>
      <c r="G48" s="48">
        <v>79.2</v>
      </c>
      <c r="H48" s="48">
        <v>0.8</v>
      </c>
      <c r="I48" s="3">
        <f t="shared" si="71"/>
        <v>0</v>
      </c>
      <c r="J48" s="3">
        <v>0</v>
      </c>
      <c r="K48" s="3">
        <v>0</v>
      </c>
      <c r="L48" s="48">
        <v>0</v>
      </c>
      <c r="M48" s="3">
        <f t="shared" si="72"/>
        <v>0</v>
      </c>
      <c r="N48" s="3">
        <v>0</v>
      </c>
      <c r="O48" s="3">
        <v>0</v>
      </c>
      <c r="P48" s="48">
        <v>0</v>
      </c>
      <c r="Q48" s="3">
        <f t="shared" si="73"/>
        <v>0</v>
      </c>
      <c r="R48" s="3">
        <v>0</v>
      </c>
      <c r="S48" s="3">
        <v>0</v>
      </c>
      <c r="T48" s="48">
        <v>0</v>
      </c>
      <c r="U48" s="6">
        <v>0</v>
      </c>
      <c r="V48" s="6">
        <v>0</v>
      </c>
    </row>
    <row r="49" spans="1:22" ht="31.5" x14ac:dyDescent="0.25">
      <c r="A49" s="33">
        <f t="shared" si="70"/>
        <v>38</v>
      </c>
      <c r="B49" s="55" t="s">
        <v>108</v>
      </c>
      <c r="C49" s="20" t="s">
        <v>12</v>
      </c>
      <c r="D49" s="20" t="s">
        <v>90</v>
      </c>
      <c r="E49" s="3">
        <f t="shared" si="74"/>
        <v>80</v>
      </c>
      <c r="F49" s="3">
        <v>0</v>
      </c>
      <c r="G49" s="48">
        <v>79.2</v>
      </c>
      <c r="H49" s="48">
        <v>0.8</v>
      </c>
      <c r="I49" s="3">
        <f t="shared" si="71"/>
        <v>0</v>
      </c>
      <c r="J49" s="3">
        <v>0</v>
      </c>
      <c r="K49" s="3">
        <v>0</v>
      </c>
      <c r="L49" s="48">
        <v>0</v>
      </c>
      <c r="M49" s="3">
        <f t="shared" si="72"/>
        <v>0</v>
      </c>
      <c r="N49" s="3">
        <v>0</v>
      </c>
      <c r="O49" s="3">
        <v>0</v>
      </c>
      <c r="P49" s="48">
        <v>0</v>
      </c>
      <c r="Q49" s="3">
        <f t="shared" si="73"/>
        <v>0</v>
      </c>
      <c r="R49" s="3">
        <v>0</v>
      </c>
      <c r="S49" s="3">
        <v>0</v>
      </c>
      <c r="T49" s="48">
        <v>0</v>
      </c>
      <c r="U49" s="6">
        <v>0</v>
      </c>
      <c r="V49" s="6">
        <v>0</v>
      </c>
    </row>
    <row r="50" spans="1:22" ht="31.5" x14ac:dyDescent="0.25">
      <c r="A50" s="33">
        <f t="shared" si="70"/>
        <v>39</v>
      </c>
      <c r="B50" s="55" t="s">
        <v>109</v>
      </c>
      <c r="C50" s="20" t="s">
        <v>12</v>
      </c>
      <c r="D50" s="20" t="s">
        <v>90</v>
      </c>
      <c r="E50" s="3">
        <f t="shared" si="74"/>
        <v>80</v>
      </c>
      <c r="F50" s="3">
        <v>0</v>
      </c>
      <c r="G50" s="48">
        <v>79.2</v>
      </c>
      <c r="H50" s="48">
        <v>0.8</v>
      </c>
      <c r="I50" s="3">
        <f t="shared" si="71"/>
        <v>0</v>
      </c>
      <c r="J50" s="3">
        <v>0</v>
      </c>
      <c r="K50" s="3">
        <v>0</v>
      </c>
      <c r="L50" s="48">
        <v>0</v>
      </c>
      <c r="M50" s="3">
        <f t="shared" si="72"/>
        <v>0</v>
      </c>
      <c r="N50" s="3">
        <v>0</v>
      </c>
      <c r="O50" s="3">
        <v>0</v>
      </c>
      <c r="P50" s="48">
        <v>0</v>
      </c>
      <c r="Q50" s="3">
        <f t="shared" si="73"/>
        <v>0</v>
      </c>
      <c r="R50" s="3">
        <v>0</v>
      </c>
      <c r="S50" s="3">
        <v>0</v>
      </c>
      <c r="T50" s="48">
        <v>0</v>
      </c>
      <c r="U50" s="6">
        <v>0</v>
      </c>
      <c r="V50" s="6">
        <v>0</v>
      </c>
    </row>
    <row r="51" spans="1:22" ht="77.25" customHeight="1" x14ac:dyDescent="0.25">
      <c r="A51" s="33"/>
      <c r="B51" s="68" t="s">
        <v>67</v>
      </c>
      <c r="C51" s="68"/>
      <c r="D51" s="68"/>
      <c r="E51" s="5">
        <f t="shared" ref="E51:E58" si="75">F51+G51</f>
        <v>2412.4000000000005</v>
      </c>
      <c r="F51" s="29">
        <v>0</v>
      </c>
      <c r="G51" s="29">
        <f>SUM(G52:G58)</f>
        <v>2412.4000000000005</v>
      </c>
      <c r="H51" s="29">
        <v>0</v>
      </c>
      <c r="I51" s="29">
        <f t="shared" ref="I51:S51" si="76">SUM(I52:I58)</f>
        <v>1568.7</v>
      </c>
      <c r="J51" s="29">
        <f t="shared" si="76"/>
        <v>0</v>
      </c>
      <c r="K51" s="29">
        <f t="shared" si="76"/>
        <v>1568.7</v>
      </c>
      <c r="L51" s="29">
        <v>0</v>
      </c>
      <c r="M51" s="29">
        <f>SUM(M52:M58)</f>
        <v>1268.06367</v>
      </c>
      <c r="N51" s="29">
        <f t="shared" si="76"/>
        <v>0</v>
      </c>
      <c r="O51" s="29">
        <f t="shared" si="76"/>
        <v>1268.06367</v>
      </c>
      <c r="P51" s="29">
        <v>0</v>
      </c>
      <c r="Q51" s="29">
        <f t="shared" si="76"/>
        <v>1268.06367</v>
      </c>
      <c r="R51" s="29">
        <f t="shared" si="76"/>
        <v>0</v>
      </c>
      <c r="S51" s="29">
        <f t="shared" si="76"/>
        <v>1268.06367</v>
      </c>
      <c r="T51" s="29">
        <v>0</v>
      </c>
      <c r="U51" s="17">
        <f>O51/K51</f>
        <v>0.8083532032893479</v>
      </c>
      <c r="V51" s="17">
        <f>S51/K51</f>
        <v>0.8083532032893479</v>
      </c>
    </row>
    <row r="52" spans="1:22" ht="35.25" customHeight="1" x14ac:dyDescent="0.25">
      <c r="A52" s="33">
        <f>A50+1</f>
        <v>40</v>
      </c>
      <c r="B52" s="43" t="s">
        <v>68</v>
      </c>
      <c r="C52" s="20" t="s">
        <v>12</v>
      </c>
      <c r="D52" s="20" t="s">
        <v>11</v>
      </c>
      <c r="E52" s="5">
        <f t="shared" ref="E52:E57" si="77">F52+G52</f>
        <v>29.1</v>
      </c>
      <c r="F52" s="3">
        <v>0</v>
      </c>
      <c r="G52" s="48">
        <v>29.1</v>
      </c>
      <c r="H52" s="48">
        <v>0</v>
      </c>
      <c r="I52" s="3">
        <f t="shared" ref="I52:I57" si="78">J52+K52</f>
        <v>0</v>
      </c>
      <c r="J52" s="3">
        <v>0</v>
      </c>
      <c r="K52" s="3">
        <v>0</v>
      </c>
      <c r="L52" s="48">
        <v>0</v>
      </c>
      <c r="M52" s="3">
        <f>N52+O52</f>
        <v>0</v>
      </c>
      <c r="N52" s="3">
        <v>0</v>
      </c>
      <c r="O52" s="3">
        <v>0</v>
      </c>
      <c r="P52" s="48">
        <v>0</v>
      </c>
      <c r="Q52" s="3">
        <f>R52+S52</f>
        <v>0</v>
      </c>
      <c r="R52" s="3">
        <v>0</v>
      </c>
      <c r="S52" s="3">
        <v>0</v>
      </c>
      <c r="T52" s="48">
        <v>0</v>
      </c>
      <c r="U52" s="6">
        <v>0</v>
      </c>
      <c r="V52" s="6">
        <v>0</v>
      </c>
    </row>
    <row r="53" spans="1:22" ht="31.5" customHeight="1" x14ac:dyDescent="0.25">
      <c r="A53" s="33">
        <f>A52+1</f>
        <v>41</v>
      </c>
      <c r="B53" s="43" t="s">
        <v>69</v>
      </c>
      <c r="C53" s="20" t="s">
        <v>12</v>
      </c>
      <c r="D53" s="20" t="s">
        <v>11</v>
      </c>
      <c r="E53" s="5">
        <f t="shared" si="77"/>
        <v>275.7</v>
      </c>
      <c r="F53" s="3">
        <v>0</v>
      </c>
      <c r="G53" s="48">
        <v>275.7</v>
      </c>
      <c r="H53" s="48">
        <v>0</v>
      </c>
      <c r="I53" s="3">
        <f t="shared" si="78"/>
        <v>238.7</v>
      </c>
      <c r="J53" s="3">
        <v>0</v>
      </c>
      <c r="K53" s="3">
        <v>238.7</v>
      </c>
      <c r="L53" s="48">
        <v>0</v>
      </c>
      <c r="M53" s="3">
        <f t="shared" ref="M53:M58" si="79">N53+O53</f>
        <v>238.66367</v>
      </c>
      <c r="N53" s="3">
        <v>0</v>
      </c>
      <c r="O53" s="3">
        <v>238.66367</v>
      </c>
      <c r="P53" s="48">
        <v>0</v>
      </c>
      <c r="Q53" s="3">
        <f t="shared" ref="Q53:Q58" si="80">R53+S53</f>
        <v>238.66367</v>
      </c>
      <c r="R53" s="3">
        <v>0</v>
      </c>
      <c r="S53" s="3">
        <f>O53</f>
        <v>238.66367</v>
      </c>
      <c r="T53" s="48">
        <v>0</v>
      </c>
      <c r="U53" s="6">
        <f t="shared" ref="U53" si="81">O53/K53</f>
        <v>0.99984780058651035</v>
      </c>
      <c r="V53" s="6">
        <f t="shared" ref="V53" si="82">S53/K53</f>
        <v>0.99984780058651035</v>
      </c>
    </row>
    <row r="54" spans="1:22" ht="40.5" customHeight="1" x14ac:dyDescent="0.25">
      <c r="A54" s="33">
        <f t="shared" ref="A54:A58" si="83">A53+1</f>
        <v>42</v>
      </c>
      <c r="B54" s="43" t="s">
        <v>70</v>
      </c>
      <c r="C54" s="20" t="s">
        <v>12</v>
      </c>
      <c r="D54" s="20" t="s">
        <v>11</v>
      </c>
      <c r="E54" s="5">
        <f t="shared" si="77"/>
        <v>698.3</v>
      </c>
      <c r="F54" s="3">
        <v>0</v>
      </c>
      <c r="G54" s="48">
        <v>698.3</v>
      </c>
      <c r="H54" s="48">
        <v>0</v>
      </c>
      <c r="I54" s="3">
        <f t="shared" si="78"/>
        <v>195.3</v>
      </c>
      <c r="J54" s="3">
        <v>0</v>
      </c>
      <c r="K54" s="3">
        <v>195.3</v>
      </c>
      <c r="L54" s="48">
        <v>0</v>
      </c>
      <c r="M54" s="3">
        <f t="shared" si="79"/>
        <v>117.6</v>
      </c>
      <c r="N54" s="3">
        <v>0</v>
      </c>
      <c r="O54" s="3">
        <v>117.6</v>
      </c>
      <c r="P54" s="48">
        <v>0</v>
      </c>
      <c r="Q54" s="3">
        <f t="shared" si="80"/>
        <v>117.6</v>
      </c>
      <c r="R54" s="3">
        <v>0</v>
      </c>
      <c r="S54" s="3">
        <f>O54</f>
        <v>117.6</v>
      </c>
      <c r="T54" s="48">
        <v>0</v>
      </c>
      <c r="U54" s="6">
        <f t="shared" ref="U54" si="84">O54/K54</f>
        <v>0.60215053763440851</v>
      </c>
      <c r="V54" s="6">
        <f t="shared" ref="V54" si="85">S54/K54</f>
        <v>0.60215053763440851</v>
      </c>
    </row>
    <row r="55" spans="1:22" ht="33" customHeight="1" x14ac:dyDescent="0.25">
      <c r="A55" s="33">
        <f t="shared" si="83"/>
        <v>43</v>
      </c>
      <c r="B55" s="43" t="s">
        <v>71</v>
      </c>
      <c r="C55" s="20" t="s">
        <v>12</v>
      </c>
      <c r="D55" s="20" t="s">
        <v>11</v>
      </c>
      <c r="E55" s="5">
        <f t="shared" si="77"/>
        <v>1010.7</v>
      </c>
      <c r="F55" s="3">
        <v>0</v>
      </c>
      <c r="G55" s="48">
        <f>403+607.7</f>
        <v>1010.7</v>
      </c>
      <c r="H55" s="48">
        <v>0</v>
      </c>
      <c r="I55" s="3">
        <f t="shared" si="78"/>
        <v>768.2</v>
      </c>
      <c r="J55" s="3">
        <v>0</v>
      </c>
      <c r="K55" s="3">
        <v>768.2</v>
      </c>
      <c r="L55" s="48">
        <v>0</v>
      </c>
      <c r="M55" s="3">
        <f t="shared" si="79"/>
        <v>768.1</v>
      </c>
      <c r="N55" s="3">
        <v>0</v>
      </c>
      <c r="O55" s="3">
        <v>768.1</v>
      </c>
      <c r="P55" s="48">
        <v>0</v>
      </c>
      <c r="Q55" s="3">
        <f t="shared" si="80"/>
        <v>768.1</v>
      </c>
      <c r="R55" s="3">
        <v>0</v>
      </c>
      <c r="S55" s="3">
        <f t="shared" ref="S55:S58" si="86">O55</f>
        <v>768.1</v>
      </c>
      <c r="T55" s="48">
        <v>0</v>
      </c>
      <c r="U55" s="6">
        <f t="shared" ref="U55" si="87">O55/K55</f>
        <v>0.99986982556625881</v>
      </c>
      <c r="V55" s="6">
        <f t="shared" ref="V55" si="88">S55/K55</f>
        <v>0.99986982556625881</v>
      </c>
    </row>
    <row r="56" spans="1:22" ht="38.25" customHeight="1" x14ac:dyDescent="0.25">
      <c r="A56" s="33">
        <f t="shared" si="83"/>
        <v>44</v>
      </c>
      <c r="B56" s="43" t="s">
        <v>72</v>
      </c>
      <c r="C56" s="20" t="s">
        <v>12</v>
      </c>
      <c r="D56" s="20" t="s">
        <v>11</v>
      </c>
      <c r="E56" s="5">
        <f t="shared" si="77"/>
        <v>68</v>
      </c>
      <c r="F56" s="3">
        <v>0</v>
      </c>
      <c r="G56" s="48">
        <v>68</v>
      </c>
      <c r="H56" s="48">
        <v>0</v>
      </c>
      <c r="I56" s="3">
        <f t="shared" si="78"/>
        <v>44</v>
      </c>
      <c r="J56" s="3">
        <v>0</v>
      </c>
      <c r="K56" s="3">
        <v>44</v>
      </c>
      <c r="L56" s="48">
        <v>0</v>
      </c>
      <c r="M56" s="3">
        <f t="shared" si="79"/>
        <v>43.7</v>
      </c>
      <c r="N56" s="3">
        <v>0</v>
      </c>
      <c r="O56" s="3">
        <v>43.7</v>
      </c>
      <c r="P56" s="48">
        <v>0</v>
      </c>
      <c r="Q56" s="3">
        <f t="shared" si="80"/>
        <v>43.7</v>
      </c>
      <c r="R56" s="3">
        <v>0</v>
      </c>
      <c r="S56" s="3">
        <f t="shared" si="86"/>
        <v>43.7</v>
      </c>
      <c r="T56" s="48">
        <v>0</v>
      </c>
      <c r="U56" s="6">
        <f t="shared" ref="U56:U58" si="89">O56/K56</f>
        <v>0.99318181818181828</v>
      </c>
      <c r="V56" s="6">
        <f t="shared" ref="V56:V58" si="90">S56/K56</f>
        <v>0.99318181818181828</v>
      </c>
    </row>
    <row r="57" spans="1:22" ht="38.25" customHeight="1" x14ac:dyDescent="0.25">
      <c r="A57" s="33">
        <f t="shared" si="83"/>
        <v>45</v>
      </c>
      <c r="B57" s="43" t="s">
        <v>73</v>
      </c>
      <c r="C57" s="20" t="s">
        <v>12</v>
      </c>
      <c r="D57" s="20" t="s">
        <v>11</v>
      </c>
      <c r="E57" s="5">
        <f t="shared" si="77"/>
        <v>24.3</v>
      </c>
      <c r="F57" s="3">
        <v>0</v>
      </c>
      <c r="G57" s="48">
        <v>24.3</v>
      </c>
      <c r="H57" s="48">
        <v>0</v>
      </c>
      <c r="I57" s="3">
        <f t="shared" si="78"/>
        <v>16.2</v>
      </c>
      <c r="J57" s="3">
        <v>0</v>
      </c>
      <c r="K57" s="3">
        <v>16.2</v>
      </c>
      <c r="L57" s="48">
        <v>0</v>
      </c>
      <c r="M57" s="3">
        <f t="shared" si="79"/>
        <v>0</v>
      </c>
      <c r="N57" s="3">
        <v>0</v>
      </c>
      <c r="O57" s="3">
        <v>0</v>
      </c>
      <c r="P57" s="48">
        <v>0</v>
      </c>
      <c r="Q57" s="3">
        <f t="shared" si="80"/>
        <v>0</v>
      </c>
      <c r="R57" s="3">
        <v>0</v>
      </c>
      <c r="S57" s="3">
        <f t="shared" si="86"/>
        <v>0</v>
      </c>
      <c r="T57" s="48">
        <v>0</v>
      </c>
      <c r="U57" s="6">
        <f t="shared" si="89"/>
        <v>0</v>
      </c>
      <c r="V57" s="6">
        <f t="shared" si="90"/>
        <v>0</v>
      </c>
    </row>
    <row r="58" spans="1:22" ht="31.5" x14ac:dyDescent="0.25">
      <c r="A58" s="33">
        <f t="shared" si="83"/>
        <v>46</v>
      </c>
      <c r="B58" s="43" t="s">
        <v>74</v>
      </c>
      <c r="C58" s="20" t="s">
        <v>12</v>
      </c>
      <c r="D58" s="20" t="s">
        <v>11</v>
      </c>
      <c r="E58" s="5">
        <f t="shared" si="75"/>
        <v>306.3</v>
      </c>
      <c r="F58" s="3">
        <v>0</v>
      </c>
      <c r="G58" s="48">
        <v>306.3</v>
      </c>
      <c r="H58" s="48">
        <v>0</v>
      </c>
      <c r="I58" s="3">
        <f>J58+K58</f>
        <v>306.3</v>
      </c>
      <c r="J58" s="3">
        <v>0</v>
      </c>
      <c r="K58" s="3">
        <v>306.3</v>
      </c>
      <c r="L58" s="48">
        <v>0</v>
      </c>
      <c r="M58" s="3">
        <f t="shared" si="79"/>
        <v>100</v>
      </c>
      <c r="N58" s="3">
        <v>0</v>
      </c>
      <c r="O58" s="3">
        <v>100</v>
      </c>
      <c r="P58" s="48">
        <v>0</v>
      </c>
      <c r="Q58" s="3">
        <f t="shared" si="80"/>
        <v>100</v>
      </c>
      <c r="R58" s="3">
        <v>0</v>
      </c>
      <c r="S58" s="3">
        <f t="shared" si="86"/>
        <v>100</v>
      </c>
      <c r="T58" s="48">
        <v>0</v>
      </c>
      <c r="U58" s="6">
        <f t="shared" si="89"/>
        <v>0.32647730982696699</v>
      </c>
      <c r="V58" s="6">
        <f t="shared" si="90"/>
        <v>0.32647730982696699</v>
      </c>
    </row>
    <row r="59" spans="1:22" ht="43.5" customHeight="1" x14ac:dyDescent="0.25">
      <c r="A59" s="33"/>
      <c r="B59" s="68" t="s">
        <v>76</v>
      </c>
      <c r="C59" s="68"/>
      <c r="D59" s="68"/>
      <c r="E59" s="5">
        <f t="shared" ref="E59:E63" si="91">F59+G59</f>
        <v>2102.6999999999998</v>
      </c>
      <c r="F59" s="29">
        <f t="shared" ref="F59:S59" si="92">SUM(F60:F63)</f>
        <v>0</v>
      </c>
      <c r="G59" s="29">
        <f t="shared" si="92"/>
        <v>2102.6999999999998</v>
      </c>
      <c r="H59" s="29">
        <v>0</v>
      </c>
      <c r="I59" s="29">
        <f t="shared" si="92"/>
        <v>387.9</v>
      </c>
      <c r="J59" s="29">
        <f t="shared" si="92"/>
        <v>0</v>
      </c>
      <c r="K59" s="29">
        <f t="shared" si="92"/>
        <v>387.9</v>
      </c>
      <c r="L59" s="29">
        <v>0</v>
      </c>
      <c r="M59" s="29">
        <f t="shared" si="92"/>
        <v>322.82276000000002</v>
      </c>
      <c r="N59" s="29">
        <f t="shared" si="92"/>
        <v>0</v>
      </c>
      <c r="O59" s="29">
        <f t="shared" si="92"/>
        <v>322.82276000000002</v>
      </c>
      <c r="P59" s="29">
        <v>0</v>
      </c>
      <c r="Q59" s="29">
        <f t="shared" si="92"/>
        <v>322.82276000000002</v>
      </c>
      <c r="R59" s="29">
        <f t="shared" si="92"/>
        <v>0</v>
      </c>
      <c r="S59" s="29">
        <f t="shared" si="92"/>
        <v>322.82276000000002</v>
      </c>
      <c r="T59" s="29">
        <v>0</v>
      </c>
      <c r="U59" s="17">
        <f>O59/K59</f>
        <v>0.83223191544212438</v>
      </c>
      <c r="V59" s="17">
        <f>S59/K59</f>
        <v>0.83223191544212438</v>
      </c>
    </row>
    <row r="60" spans="1:22" ht="35.25" customHeight="1" x14ac:dyDescent="0.25">
      <c r="A60" s="33">
        <f>A58+1</f>
        <v>47</v>
      </c>
      <c r="B60" s="43" t="s">
        <v>68</v>
      </c>
      <c r="C60" s="20" t="s">
        <v>12</v>
      </c>
      <c r="D60" s="20" t="s">
        <v>11</v>
      </c>
      <c r="E60" s="5">
        <f t="shared" si="91"/>
        <v>1154.5999999999999</v>
      </c>
      <c r="F60" s="3">
        <v>0</v>
      </c>
      <c r="G60" s="48">
        <f>2309.2-1154.6</f>
        <v>1154.5999999999999</v>
      </c>
      <c r="H60" s="48">
        <v>0</v>
      </c>
      <c r="I60" s="3">
        <f t="shared" ref="I60:I63" si="93">J60+K60</f>
        <v>0</v>
      </c>
      <c r="J60" s="3">
        <v>0</v>
      </c>
      <c r="K60" s="3">
        <v>0</v>
      </c>
      <c r="L60" s="48">
        <v>0</v>
      </c>
      <c r="M60" s="3">
        <f t="shared" ref="M60:M63" si="94">N60+O60</f>
        <v>0</v>
      </c>
      <c r="N60" s="3">
        <v>0</v>
      </c>
      <c r="O60" s="3">
        <v>0</v>
      </c>
      <c r="P60" s="48">
        <v>0</v>
      </c>
      <c r="Q60" s="3">
        <f t="shared" ref="Q60:Q63" si="95">R60+S60</f>
        <v>0</v>
      </c>
      <c r="R60" s="3">
        <v>0</v>
      </c>
      <c r="S60" s="3">
        <v>0</v>
      </c>
      <c r="T60" s="48">
        <v>0</v>
      </c>
      <c r="U60" s="6">
        <v>0</v>
      </c>
      <c r="V60" s="6">
        <v>0</v>
      </c>
    </row>
    <row r="61" spans="1:22" ht="31.5" customHeight="1" x14ac:dyDescent="0.25">
      <c r="A61" s="33">
        <f>A60+1</f>
        <v>48</v>
      </c>
      <c r="B61" s="43" t="s">
        <v>71</v>
      </c>
      <c r="C61" s="20" t="s">
        <v>12</v>
      </c>
      <c r="D61" s="20" t="s">
        <v>11</v>
      </c>
      <c r="E61" s="5">
        <f t="shared" si="91"/>
        <v>65</v>
      </c>
      <c r="F61" s="3">
        <v>0</v>
      </c>
      <c r="G61" s="48">
        <v>65</v>
      </c>
      <c r="H61" s="48">
        <v>0</v>
      </c>
      <c r="I61" s="3">
        <f t="shared" si="93"/>
        <v>65</v>
      </c>
      <c r="J61" s="3">
        <v>0</v>
      </c>
      <c r="K61" s="3">
        <v>65</v>
      </c>
      <c r="L61" s="48">
        <v>0</v>
      </c>
      <c r="M61" s="3">
        <f t="shared" si="94"/>
        <v>0</v>
      </c>
      <c r="N61" s="3">
        <v>0</v>
      </c>
      <c r="O61" s="3">
        <v>0</v>
      </c>
      <c r="P61" s="48">
        <v>0</v>
      </c>
      <c r="Q61" s="3">
        <f t="shared" si="95"/>
        <v>0</v>
      </c>
      <c r="R61" s="3">
        <v>0</v>
      </c>
      <c r="S61" s="3">
        <v>0</v>
      </c>
      <c r="T61" s="48">
        <v>0</v>
      </c>
      <c r="U61" s="6">
        <f t="shared" ref="U61" si="96">O61/K61</f>
        <v>0</v>
      </c>
      <c r="V61" s="6">
        <f t="shared" ref="V61" si="97">S61/K61</f>
        <v>0</v>
      </c>
    </row>
    <row r="62" spans="1:22" ht="40.5" customHeight="1" x14ac:dyDescent="0.25">
      <c r="A62" s="33">
        <f t="shared" ref="A62:A63" si="98">A61+1</f>
        <v>49</v>
      </c>
      <c r="B62" s="43" t="s">
        <v>72</v>
      </c>
      <c r="C62" s="20" t="s">
        <v>12</v>
      </c>
      <c r="D62" s="20" t="s">
        <v>11</v>
      </c>
      <c r="E62" s="5">
        <f t="shared" si="91"/>
        <v>562.70000000000005</v>
      </c>
      <c r="F62" s="3">
        <v>0</v>
      </c>
      <c r="G62" s="48">
        <v>562.70000000000005</v>
      </c>
      <c r="H62" s="48">
        <v>0</v>
      </c>
      <c r="I62" s="3">
        <f t="shared" si="93"/>
        <v>322.89999999999998</v>
      </c>
      <c r="J62" s="3">
        <v>0</v>
      </c>
      <c r="K62" s="3">
        <v>322.89999999999998</v>
      </c>
      <c r="L62" s="48">
        <v>0</v>
      </c>
      <c r="M62" s="3">
        <f t="shared" si="94"/>
        <v>322.82276000000002</v>
      </c>
      <c r="N62" s="3">
        <v>0</v>
      </c>
      <c r="O62" s="3">
        <v>322.82276000000002</v>
      </c>
      <c r="P62" s="48">
        <v>0</v>
      </c>
      <c r="Q62" s="3">
        <f t="shared" si="95"/>
        <v>322.82276000000002</v>
      </c>
      <c r="R62" s="3">
        <v>0</v>
      </c>
      <c r="S62" s="3">
        <f>O62</f>
        <v>322.82276000000002</v>
      </c>
      <c r="T62" s="48">
        <v>0</v>
      </c>
      <c r="U62" s="6">
        <f t="shared" ref="U62" si="99">O62/K62</f>
        <v>0.99976079281511321</v>
      </c>
      <c r="V62" s="6">
        <f t="shared" ref="V62" si="100">S62/K62</f>
        <v>0.99976079281511321</v>
      </c>
    </row>
    <row r="63" spans="1:22" ht="33" customHeight="1" x14ac:dyDescent="0.25">
      <c r="A63" s="33">
        <f t="shared" si="98"/>
        <v>50</v>
      </c>
      <c r="B63" s="43" t="s">
        <v>75</v>
      </c>
      <c r="C63" s="20" t="s">
        <v>12</v>
      </c>
      <c r="D63" s="20" t="s">
        <v>11</v>
      </c>
      <c r="E63" s="5">
        <f t="shared" si="91"/>
        <v>320.39999999999998</v>
      </c>
      <c r="F63" s="3">
        <v>0</v>
      </c>
      <c r="G63" s="48">
        <v>320.39999999999998</v>
      </c>
      <c r="H63" s="48">
        <v>0</v>
      </c>
      <c r="I63" s="3">
        <f t="shared" si="93"/>
        <v>0</v>
      </c>
      <c r="J63" s="3">
        <v>0</v>
      </c>
      <c r="K63" s="3">
        <v>0</v>
      </c>
      <c r="L63" s="48">
        <v>0</v>
      </c>
      <c r="M63" s="3">
        <f t="shared" si="94"/>
        <v>0</v>
      </c>
      <c r="N63" s="3">
        <v>0</v>
      </c>
      <c r="O63" s="3">
        <v>0</v>
      </c>
      <c r="P63" s="48">
        <v>0</v>
      </c>
      <c r="Q63" s="3">
        <f t="shared" si="95"/>
        <v>0</v>
      </c>
      <c r="R63" s="3">
        <v>0</v>
      </c>
      <c r="S63" s="3">
        <v>0</v>
      </c>
      <c r="T63" s="48">
        <v>0</v>
      </c>
      <c r="U63" s="6">
        <v>0</v>
      </c>
      <c r="V63" s="6">
        <v>0</v>
      </c>
    </row>
    <row r="64" spans="1:22" ht="26.25" customHeight="1" x14ac:dyDescent="0.25">
      <c r="A64" s="33"/>
      <c r="B64" s="69" t="s">
        <v>110</v>
      </c>
      <c r="C64" s="69"/>
      <c r="D64" s="69"/>
      <c r="E64" s="5">
        <f>F64+G64</f>
        <v>3772.6000000000004</v>
      </c>
      <c r="F64" s="29">
        <f>SUM(F65:F67)</f>
        <v>0</v>
      </c>
      <c r="G64" s="29">
        <f>SUM(G65:G68)</f>
        <v>3772.6000000000004</v>
      </c>
      <c r="H64" s="29">
        <v>0</v>
      </c>
      <c r="I64" s="29">
        <f t="shared" ref="I64:S64" si="101">SUM(I65:I68)</f>
        <v>600</v>
      </c>
      <c r="J64" s="29">
        <f t="shared" si="101"/>
        <v>0</v>
      </c>
      <c r="K64" s="29">
        <f t="shared" si="101"/>
        <v>600</v>
      </c>
      <c r="L64" s="29">
        <v>0</v>
      </c>
      <c r="M64" s="29">
        <f t="shared" si="101"/>
        <v>0</v>
      </c>
      <c r="N64" s="29">
        <f t="shared" si="101"/>
        <v>0</v>
      </c>
      <c r="O64" s="29">
        <f t="shared" si="101"/>
        <v>0</v>
      </c>
      <c r="P64" s="29">
        <v>0</v>
      </c>
      <c r="Q64" s="29">
        <f t="shared" si="101"/>
        <v>0</v>
      </c>
      <c r="R64" s="29">
        <f t="shared" si="101"/>
        <v>0</v>
      </c>
      <c r="S64" s="29">
        <f t="shared" si="101"/>
        <v>0</v>
      </c>
      <c r="T64" s="29">
        <v>0</v>
      </c>
      <c r="U64" s="17">
        <f>O64/K64</f>
        <v>0</v>
      </c>
      <c r="V64" s="17">
        <f>S64/K64</f>
        <v>0</v>
      </c>
    </row>
    <row r="65" spans="1:22" ht="35.25" customHeight="1" x14ac:dyDescent="0.25">
      <c r="A65" s="33">
        <f>A63+1</f>
        <v>51</v>
      </c>
      <c r="B65" s="43" t="s">
        <v>77</v>
      </c>
      <c r="C65" s="20" t="s">
        <v>12</v>
      </c>
      <c r="D65" s="20" t="s">
        <v>11</v>
      </c>
      <c r="E65" s="5">
        <f t="shared" ref="E65:E77" si="102">F65+G65</f>
        <v>1001.1</v>
      </c>
      <c r="F65" s="3">
        <v>0</v>
      </c>
      <c r="G65" s="48">
        <v>1001.1</v>
      </c>
      <c r="H65" s="48">
        <v>0</v>
      </c>
      <c r="I65" s="3">
        <f t="shared" ref="I65:I67" si="103">J65+K65</f>
        <v>600</v>
      </c>
      <c r="J65" s="3">
        <v>0</v>
      </c>
      <c r="K65" s="3">
        <v>600</v>
      </c>
      <c r="L65" s="48">
        <v>0</v>
      </c>
      <c r="M65" s="3">
        <v>0</v>
      </c>
      <c r="N65" s="3">
        <v>0</v>
      </c>
      <c r="O65" s="3">
        <v>0</v>
      </c>
      <c r="P65" s="48">
        <v>0</v>
      </c>
      <c r="Q65" s="3">
        <v>0</v>
      </c>
      <c r="R65" s="3">
        <v>0</v>
      </c>
      <c r="S65" s="3">
        <v>0</v>
      </c>
      <c r="T65" s="48">
        <v>0</v>
      </c>
      <c r="U65" s="6">
        <v>0</v>
      </c>
      <c r="V65" s="6">
        <v>0</v>
      </c>
    </row>
    <row r="66" spans="1:22" ht="35.25" customHeight="1" x14ac:dyDescent="0.25">
      <c r="A66" s="33">
        <f>A65+1</f>
        <v>52</v>
      </c>
      <c r="B66" s="43" t="s">
        <v>68</v>
      </c>
      <c r="C66" s="20" t="s">
        <v>12</v>
      </c>
      <c r="D66" s="20" t="s">
        <v>11</v>
      </c>
      <c r="E66" s="5">
        <f t="shared" si="102"/>
        <v>700.7</v>
      </c>
      <c r="F66" s="3">
        <v>0</v>
      </c>
      <c r="G66" s="48">
        <v>700.7</v>
      </c>
      <c r="H66" s="48">
        <v>0</v>
      </c>
      <c r="I66" s="3">
        <f t="shared" si="103"/>
        <v>0</v>
      </c>
      <c r="J66" s="3">
        <v>0</v>
      </c>
      <c r="K66" s="3">
        <v>0</v>
      </c>
      <c r="L66" s="48">
        <v>0</v>
      </c>
      <c r="M66" s="3">
        <v>0</v>
      </c>
      <c r="N66" s="3">
        <v>0</v>
      </c>
      <c r="O66" s="3">
        <v>0</v>
      </c>
      <c r="P66" s="48">
        <v>0</v>
      </c>
      <c r="Q66" s="3">
        <v>0</v>
      </c>
      <c r="R66" s="3">
        <v>0</v>
      </c>
      <c r="S66" s="3">
        <v>0</v>
      </c>
      <c r="T66" s="48">
        <v>0</v>
      </c>
      <c r="U66" s="6">
        <v>0</v>
      </c>
      <c r="V66" s="6">
        <v>0</v>
      </c>
    </row>
    <row r="67" spans="1:22" ht="35.25" customHeight="1" x14ac:dyDescent="0.25">
      <c r="A67" s="33">
        <f>A66+1</f>
        <v>53</v>
      </c>
      <c r="B67" s="43" t="s">
        <v>88</v>
      </c>
      <c r="C67" s="20" t="s">
        <v>12</v>
      </c>
      <c r="D67" s="20" t="s">
        <v>11</v>
      </c>
      <c r="E67" s="5">
        <f t="shared" si="102"/>
        <v>1476.8</v>
      </c>
      <c r="F67" s="3">
        <v>0</v>
      </c>
      <c r="G67" s="48">
        <v>1476.8</v>
      </c>
      <c r="H67" s="48">
        <v>0</v>
      </c>
      <c r="I67" s="3">
        <f t="shared" si="103"/>
        <v>0</v>
      </c>
      <c r="J67" s="3">
        <v>0</v>
      </c>
      <c r="K67" s="3">
        <v>0</v>
      </c>
      <c r="L67" s="48">
        <v>0</v>
      </c>
      <c r="M67" s="3">
        <v>0</v>
      </c>
      <c r="N67" s="3">
        <v>0</v>
      </c>
      <c r="O67" s="3">
        <v>0</v>
      </c>
      <c r="P67" s="48">
        <v>0</v>
      </c>
      <c r="Q67" s="3">
        <v>0</v>
      </c>
      <c r="R67" s="3">
        <v>0</v>
      </c>
      <c r="S67" s="3">
        <v>0</v>
      </c>
      <c r="T67" s="48">
        <v>0</v>
      </c>
      <c r="U67" s="6">
        <v>0</v>
      </c>
      <c r="V67" s="6">
        <v>0</v>
      </c>
    </row>
    <row r="68" spans="1:22" ht="35.25" customHeight="1" x14ac:dyDescent="0.25">
      <c r="A68" s="33"/>
      <c r="B68" s="43" t="s">
        <v>72</v>
      </c>
      <c r="C68" s="20" t="s">
        <v>12</v>
      </c>
      <c r="D68" s="20" t="s">
        <v>11</v>
      </c>
      <c r="E68" s="5">
        <f t="shared" ref="E68" si="104">F68+G68</f>
        <v>594</v>
      </c>
      <c r="F68" s="3">
        <v>0</v>
      </c>
      <c r="G68" s="48">
        <v>594</v>
      </c>
      <c r="H68" s="48">
        <v>0</v>
      </c>
      <c r="I68" s="3">
        <f t="shared" ref="I68" si="105">J68+K68</f>
        <v>0</v>
      </c>
      <c r="J68" s="3">
        <v>0</v>
      </c>
      <c r="K68" s="3">
        <v>0</v>
      </c>
      <c r="L68" s="48">
        <v>0</v>
      </c>
      <c r="M68" s="3">
        <v>0</v>
      </c>
      <c r="N68" s="3">
        <v>0</v>
      </c>
      <c r="O68" s="3">
        <v>0</v>
      </c>
      <c r="P68" s="48">
        <v>0</v>
      </c>
      <c r="Q68" s="3">
        <v>0</v>
      </c>
      <c r="R68" s="3">
        <v>0</v>
      </c>
      <c r="S68" s="3">
        <v>0</v>
      </c>
      <c r="T68" s="48">
        <v>0</v>
      </c>
      <c r="U68" s="6">
        <v>0</v>
      </c>
      <c r="V68" s="6">
        <v>0</v>
      </c>
    </row>
    <row r="69" spans="1:22" ht="34.5" customHeight="1" x14ac:dyDescent="0.25">
      <c r="A69" s="33"/>
      <c r="B69" s="69" t="s">
        <v>78</v>
      </c>
      <c r="C69" s="69"/>
      <c r="D69" s="69"/>
      <c r="E69" s="5">
        <f>F69+G69+H69</f>
        <v>41664</v>
      </c>
      <c r="F69" s="29">
        <f>SUM(F70:F75)</f>
        <v>0</v>
      </c>
      <c r="G69" s="29">
        <f>SUM(G70:G77)</f>
        <v>41620.6</v>
      </c>
      <c r="H69" s="29">
        <f>SUM(H70:H77)</f>
        <v>43.4</v>
      </c>
      <c r="I69" s="29">
        <f t="shared" ref="I69:S69" si="106">SUM(I70:I77)</f>
        <v>23121.599999999999</v>
      </c>
      <c r="J69" s="29">
        <f t="shared" si="106"/>
        <v>0</v>
      </c>
      <c r="K69" s="29">
        <f>SUM(K70:K77)</f>
        <v>23121.599999999999</v>
      </c>
      <c r="L69" s="29">
        <f>SUM(L70:L77)</f>
        <v>0</v>
      </c>
      <c r="M69" s="29">
        <f t="shared" si="106"/>
        <v>23121.519999999997</v>
      </c>
      <c r="N69" s="29">
        <f t="shared" si="106"/>
        <v>0</v>
      </c>
      <c r="O69" s="29">
        <f t="shared" si="106"/>
        <v>23121.519999999997</v>
      </c>
      <c r="P69" s="29">
        <f>SUM(P70:P77)</f>
        <v>0</v>
      </c>
      <c r="Q69" s="29">
        <f t="shared" si="106"/>
        <v>23121.519999999997</v>
      </c>
      <c r="R69" s="29">
        <f t="shared" si="106"/>
        <v>0</v>
      </c>
      <c r="S69" s="29">
        <f t="shared" si="106"/>
        <v>23121.519999999997</v>
      </c>
      <c r="T69" s="29">
        <f>SUM(T70:T77)</f>
        <v>0</v>
      </c>
      <c r="U69" s="17">
        <f>O69/K69</f>
        <v>0.99999654003183158</v>
      </c>
      <c r="V69" s="17">
        <f>S69/K69</f>
        <v>0.99999654003183158</v>
      </c>
    </row>
    <row r="70" spans="1:22" ht="35.25" customHeight="1" x14ac:dyDescent="0.25">
      <c r="A70" s="33">
        <f>A67+1</f>
        <v>54</v>
      </c>
      <c r="B70" s="49" t="s">
        <v>79</v>
      </c>
      <c r="C70" s="20" t="s">
        <v>12</v>
      </c>
      <c r="D70" s="20" t="s">
        <v>12</v>
      </c>
      <c r="E70" s="5">
        <f t="shared" si="102"/>
        <v>460</v>
      </c>
      <c r="F70" s="3">
        <v>0</v>
      </c>
      <c r="G70" s="48">
        <v>460</v>
      </c>
      <c r="H70" s="48">
        <v>0</v>
      </c>
      <c r="I70" s="3">
        <f t="shared" ref="I70:I77" si="107">J70+K70</f>
        <v>460</v>
      </c>
      <c r="J70" s="3">
        <v>0</v>
      </c>
      <c r="K70" s="3">
        <v>460</v>
      </c>
      <c r="L70" s="48">
        <v>0</v>
      </c>
      <c r="M70" s="3">
        <f t="shared" ref="M70:M77" si="108">N70+O70</f>
        <v>460</v>
      </c>
      <c r="N70" s="3">
        <v>0</v>
      </c>
      <c r="O70" s="3">
        <v>460</v>
      </c>
      <c r="P70" s="48">
        <v>0</v>
      </c>
      <c r="Q70" s="3">
        <f t="shared" ref="Q70:Q77" si="109">R70+S70</f>
        <v>460</v>
      </c>
      <c r="R70" s="3">
        <v>0</v>
      </c>
      <c r="S70" s="3">
        <f>O70</f>
        <v>460</v>
      </c>
      <c r="T70" s="48">
        <v>0</v>
      </c>
      <c r="U70" s="6">
        <f t="shared" ref="U70" si="110">O70/K70</f>
        <v>1</v>
      </c>
      <c r="V70" s="6">
        <f t="shared" ref="V70" si="111">S70/K70</f>
        <v>1</v>
      </c>
    </row>
    <row r="71" spans="1:22" ht="31.5" customHeight="1" x14ac:dyDescent="0.25">
      <c r="A71" s="33">
        <f>A70+1</f>
        <v>55</v>
      </c>
      <c r="B71" s="49" t="s">
        <v>86</v>
      </c>
      <c r="C71" s="20" t="s">
        <v>12</v>
      </c>
      <c r="D71" s="20" t="s">
        <v>12</v>
      </c>
      <c r="E71" s="5">
        <f t="shared" si="102"/>
        <v>7180</v>
      </c>
      <c r="F71" s="3">
        <v>0</v>
      </c>
      <c r="G71" s="48">
        <v>7180</v>
      </c>
      <c r="H71" s="48">
        <v>0</v>
      </c>
      <c r="I71" s="3">
        <f t="shared" si="107"/>
        <v>5492.7</v>
      </c>
      <c r="J71" s="3">
        <v>0</v>
      </c>
      <c r="K71" s="3">
        <v>5492.7</v>
      </c>
      <c r="L71" s="48">
        <v>0</v>
      </c>
      <c r="M71" s="3">
        <f t="shared" si="108"/>
        <v>5492.7</v>
      </c>
      <c r="N71" s="3">
        <v>0</v>
      </c>
      <c r="O71" s="3">
        <v>5492.7</v>
      </c>
      <c r="P71" s="48">
        <v>0</v>
      </c>
      <c r="Q71" s="3">
        <f t="shared" si="109"/>
        <v>5492.7</v>
      </c>
      <c r="R71" s="3">
        <v>0</v>
      </c>
      <c r="S71" s="3">
        <f>O71</f>
        <v>5492.7</v>
      </c>
      <c r="T71" s="48">
        <v>0</v>
      </c>
      <c r="U71" s="6">
        <f t="shared" ref="U71" si="112">O71/K71</f>
        <v>1</v>
      </c>
      <c r="V71" s="6">
        <f t="shared" ref="V71" si="113">S71/K71</f>
        <v>1</v>
      </c>
    </row>
    <row r="72" spans="1:22" ht="40.5" customHeight="1" x14ac:dyDescent="0.25">
      <c r="A72" s="33">
        <f t="shared" ref="A72:A77" si="114">A71+1</f>
        <v>56</v>
      </c>
      <c r="B72" s="49" t="s">
        <v>80</v>
      </c>
      <c r="C72" s="20" t="s">
        <v>12</v>
      </c>
      <c r="D72" s="20" t="s">
        <v>12</v>
      </c>
      <c r="E72" s="5">
        <f t="shared" si="102"/>
        <v>2508</v>
      </c>
      <c r="F72" s="3">
        <v>0</v>
      </c>
      <c r="G72" s="48">
        <v>2508</v>
      </c>
      <c r="H72" s="48">
        <v>0</v>
      </c>
      <c r="I72" s="3">
        <f t="shared" si="107"/>
        <v>2044.1</v>
      </c>
      <c r="J72" s="3">
        <v>0</v>
      </c>
      <c r="K72" s="3">
        <v>2044.1</v>
      </c>
      <c r="L72" s="48">
        <v>0</v>
      </c>
      <c r="M72" s="3">
        <f t="shared" si="108"/>
        <v>2044.02</v>
      </c>
      <c r="N72" s="3">
        <v>0</v>
      </c>
      <c r="O72" s="3">
        <v>2044.02</v>
      </c>
      <c r="P72" s="48">
        <v>0</v>
      </c>
      <c r="Q72" s="3">
        <f t="shared" si="109"/>
        <v>2044.02</v>
      </c>
      <c r="R72" s="3">
        <v>0</v>
      </c>
      <c r="S72" s="3">
        <f>O72</f>
        <v>2044.02</v>
      </c>
      <c r="T72" s="48">
        <v>0</v>
      </c>
      <c r="U72" s="6">
        <f t="shared" ref="U72" si="115">O72/K72</f>
        <v>0.9999608629714789</v>
      </c>
      <c r="V72" s="6">
        <f t="shared" ref="V72" si="116">S72/K72</f>
        <v>0.9999608629714789</v>
      </c>
    </row>
    <row r="73" spans="1:22" ht="57" customHeight="1" x14ac:dyDescent="0.25">
      <c r="A73" s="33">
        <f t="shared" si="114"/>
        <v>57</v>
      </c>
      <c r="B73" s="49" t="s">
        <v>81</v>
      </c>
      <c r="C73" s="20" t="s">
        <v>12</v>
      </c>
      <c r="D73" s="20" t="s">
        <v>12</v>
      </c>
      <c r="E73" s="5">
        <f t="shared" si="102"/>
        <v>9040</v>
      </c>
      <c r="F73" s="3">
        <v>0</v>
      </c>
      <c r="G73" s="48">
        <v>9040</v>
      </c>
      <c r="H73" s="48">
        <v>0</v>
      </c>
      <c r="I73" s="3">
        <f t="shared" si="107"/>
        <v>8994.7999999999993</v>
      </c>
      <c r="J73" s="3">
        <v>0</v>
      </c>
      <c r="K73" s="3">
        <v>8994.7999999999993</v>
      </c>
      <c r="L73" s="48">
        <v>0</v>
      </c>
      <c r="M73" s="3">
        <f t="shared" si="108"/>
        <v>8994.7999999999993</v>
      </c>
      <c r="N73" s="3">
        <v>0</v>
      </c>
      <c r="O73" s="3">
        <v>8994.7999999999993</v>
      </c>
      <c r="P73" s="48">
        <v>0</v>
      </c>
      <c r="Q73" s="3">
        <f t="shared" si="109"/>
        <v>8994.7999999999993</v>
      </c>
      <c r="R73" s="3">
        <v>0</v>
      </c>
      <c r="S73" s="3">
        <f t="shared" ref="S73:S77" si="117">O73</f>
        <v>8994.7999999999993</v>
      </c>
      <c r="T73" s="48">
        <v>0</v>
      </c>
      <c r="U73" s="6">
        <f t="shared" ref="U73" si="118">O73/K73</f>
        <v>1</v>
      </c>
      <c r="V73" s="6">
        <f t="shared" ref="V73" si="119">S73/K73</f>
        <v>1</v>
      </c>
    </row>
    <row r="74" spans="1:22" ht="38.25" customHeight="1" x14ac:dyDescent="0.25">
      <c r="A74" s="33">
        <f t="shared" si="114"/>
        <v>58</v>
      </c>
      <c r="B74" s="49" t="s">
        <v>82</v>
      </c>
      <c r="C74" s="20" t="s">
        <v>12</v>
      </c>
      <c r="D74" s="20" t="s">
        <v>12</v>
      </c>
      <c r="E74" s="5">
        <f t="shared" si="102"/>
        <v>7495</v>
      </c>
      <c r="F74" s="3">
        <v>0</v>
      </c>
      <c r="G74" s="48">
        <v>7495</v>
      </c>
      <c r="H74" s="48">
        <v>0</v>
      </c>
      <c r="I74" s="3">
        <f t="shared" si="107"/>
        <v>0</v>
      </c>
      <c r="J74" s="3">
        <v>0</v>
      </c>
      <c r="K74" s="3">
        <v>0</v>
      </c>
      <c r="L74" s="48">
        <v>0</v>
      </c>
      <c r="M74" s="3">
        <f t="shared" si="108"/>
        <v>0</v>
      </c>
      <c r="N74" s="3">
        <v>0</v>
      </c>
      <c r="O74" s="3">
        <v>0</v>
      </c>
      <c r="P74" s="48">
        <v>0</v>
      </c>
      <c r="Q74" s="3">
        <f t="shared" si="109"/>
        <v>0</v>
      </c>
      <c r="R74" s="3">
        <v>0</v>
      </c>
      <c r="S74" s="3">
        <f t="shared" si="117"/>
        <v>0</v>
      </c>
      <c r="T74" s="48">
        <v>0</v>
      </c>
      <c r="U74" s="6">
        <v>0</v>
      </c>
      <c r="V74" s="6">
        <v>0</v>
      </c>
    </row>
    <row r="75" spans="1:22" ht="38.25" customHeight="1" x14ac:dyDescent="0.25">
      <c r="A75" s="33">
        <f t="shared" si="114"/>
        <v>59</v>
      </c>
      <c r="B75" s="49" t="s">
        <v>83</v>
      </c>
      <c r="C75" s="20" t="s">
        <v>12</v>
      </c>
      <c r="D75" s="20" t="s">
        <v>12</v>
      </c>
      <c r="E75" s="5">
        <f t="shared" si="102"/>
        <v>6130</v>
      </c>
      <c r="F75" s="3">
        <v>0</v>
      </c>
      <c r="G75" s="48">
        <v>6130</v>
      </c>
      <c r="H75" s="48">
        <v>0</v>
      </c>
      <c r="I75" s="3">
        <f t="shared" si="107"/>
        <v>6130</v>
      </c>
      <c r="J75" s="3">
        <v>0</v>
      </c>
      <c r="K75" s="3">
        <v>6130</v>
      </c>
      <c r="L75" s="48">
        <v>0</v>
      </c>
      <c r="M75" s="3">
        <f t="shared" si="108"/>
        <v>6130</v>
      </c>
      <c r="N75" s="3">
        <v>0</v>
      </c>
      <c r="O75" s="3">
        <v>6130</v>
      </c>
      <c r="P75" s="48">
        <v>0</v>
      </c>
      <c r="Q75" s="3">
        <f t="shared" si="109"/>
        <v>6130</v>
      </c>
      <c r="R75" s="3">
        <v>0</v>
      </c>
      <c r="S75" s="3">
        <f t="shared" si="117"/>
        <v>6130</v>
      </c>
      <c r="T75" s="48">
        <v>0</v>
      </c>
      <c r="U75" s="6">
        <f t="shared" ref="U75" si="120">O75/K75</f>
        <v>1</v>
      </c>
      <c r="V75" s="6">
        <f t="shared" ref="V75" si="121">S75/K75</f>
        <v>1</v>
      </c>
    </row>
    <row r="76" spans="1:22" ht="59.25" customHeight="1" x14ac:dyDescent="0.25">
      <c r="A76" s="33">
        <f t="shared" si="114"/>
        <v>60</v>
      </c>
      <c r="B76" s="49" t="s">
        <v>89</v>
      </c>
      <c r="C76" s="20" t="s">
        <v>12</v>
      </c>
      <c r="D76" s="20" t="s">
        <v>90</v>
      </c>
      <c r="E76" s="5">
        <f>F76+G76+H76</f>
        <v>4341</v>
      </c>
      <c r="F76" s="3">
        <v>0</v>
      </c>
      <c r="G76" s="48">
        <v>4297.6000000000004</v>
      </c>
      <c r="H76" s="48">
        <v>43.4</v>
      </c>
      <c r="I76" s="3">
        <f t="shared" si="107"/>
        <v>0</v>
      </c>
      <c r="J76" s="3">
        <v>0</v>
      </c>
      <c r="K76" s="3">
        <v>0</v>
      </c>
      <c r="L76" s="48">
        <v>0</v>
      </c>
      <c r="M76" s="3">
        <f t="shared" si="108"/>
        <v>0</v>
      </c>
      <c r="N76" s="3">
        <v>0</v>
      </c>
      <c r="O76" s="3">
        <v>0</v>
      </c>
      <c r="P76" s="48">
        <v>0</v>
      </c>
      <c r="Q76" s="3">
        <f t="shared" si="109"/>
        <v>0</v>
      </c>
      <c r="R76" s="3">
        <v>0</v>
      </c>
      <c r="S76" s="3">
        <f>O76</f>
        <v>0</v>
      </c>
      <c r="T76" s="48">
        <v>0</v>
      </c>
      <c r="U76" s="6">
        <v>0</v>
      </c>
      <c r="V76" s="6">
        <v>0</v>
      </c>
    </row>
    <row r="77" spans="1:22" ht="41.25" customHeight="1" x14ac:dyDescent="0.25">
      <c r="A77" s="33">
        <f t="shared" si="114"/>
        <v>61</v>
      </c>
      <c r="B77" s="49" t="s">
        <v>91</v>
      </c>
      <c r="C77" s="20" t="s">
        <v>12</v>
      </c>
      <c r="D77" s="20" t="s">
        <v>12</v>
      </c>
      <c r="E77" s="5">
        <f t="shared" si="102"/>
        <v>4510</v>
      </c>
      <c r="F77" s="3">
        <v>0</v>
      </c>
      <c r="G77" s="48">
        <v>4510</v>
      </c>
      <c r="H77" s="48">
        <v>0</v>
      </c>
      <c r="I77" s="3">
        <f t="shared" si="107"/>
        <v>0</v>
      </c>
      <c r="J77" s="3">
        <v>0</v>
      </c>
      <c r="K77" s="3">
        <v>0</v>
      </c>
      <c r="L77" s="48">
        <v>0</v>
      </c>
      <c r="M77" s="3">
        <f t="shared" si="108"/>
        <v>0</v>
      </c>
      <c r="N77" s="3">
        <v>0</v>
      </c>
      <c r="O77" s="3">
        <v>0</v>
      </c>
      <c r="P77" s="48">
        <v>0</v>
      </c>
      <c r="Q77" s="3">
        <f t="shared" si="109"/>
        <v>0</v>
      </c>
      <c r="R77" s="3">
        <v>0</v>
      </c>
      <c r="S77" s="3">
        <f t="shared" si="117"/>
        <v>0</v>
      </c>
      <c r="T77" s="48">
        <v>0</v>
      </c>
      <c r="U77" s="6">
        <v>0</v>
      </c>
      <c r="V77" s="6">
        <v>0</v>
      </c>
    </row>
    <row r="78" spans="1:22" ht="26.25" customHeight="1" x14ac:dyDescent="0.25">
      <c r="A78" s="33"/>
      <c r="B78" s="69" t="s">
        <v>84</v>
      </c>
      <c r="C78" s="69"/>
      <c r="D78" s="69"/>
      <c r="E78" s="5">
        <f t="shared" ref="E78:E79" si="122">F78+G78</f>
        <v>8379.2000000000007</v>
      </c>
      <c r="F78" s="29">
        <f>SUM(F79)</f>
        <v>8127.8</v>
      </c>
      <c r="G78" s="29">
        <f>SUM(G79)</f>
        <v>251.4</v>
      </c>
      <c r="H78" s="29">
        <v>0</v>
      </c>
      <c r="I78" s="29">
        <f t="shared" ref="I78:I80" si="123">SUM(I79)</f>
        <v>8379.2000000000007</v>
      </c>
      <c r="J78" s="29">
        <f t="shared" ref="J78:J80" si="124">SUM(J79)</f>
        <v>8127.8</v>
      </c>
      <c r="K78" s="29">
        <f t="shared" ref="K78:K80" si="125">SUM(K79)</f>
        <v>251.4</v>
      </c>
      <c r="L78" s="29">
        <v>0</v>
      </c>
      <c r="M78" s="29">
        <f t="shared" ref="M78:M80" si="126">SUM(M79)</f>
        <v>8379.2000000000007</v>
      </c>
      <c r="N78" s="29">
        <f t="shared" ref="N78:N80" si="127">SUM(N79)</f>
        <v>8127.8</v>
      </c>
      <c r="O78" s="29">
        <f t="shared" ref="O78:O80" si="128">SUM(O79)</f>
        <v>251.4</v>
      </c>
      <c r="P78" s="29">
        <v>0</v>
      </c>
      <c r="Q78" s="29">
        <f t="shared" ref="Q78:Q80" si="129">SUM(Q79)</f>
        <v>8379.2000000000007</v>
      </c>
      <c r="R78" s="29">
        <f t="shared" ref="R78:R80" si="130">SUM(R79)</f>
        <v>8127.8</v>
      </c>
      <c r="S78" s="29">
        <f t="shared" ref="S78:S80" si="131">SUM(S79)</f>
        <v>251.4</v>
      </c>
      <c r="T78" s="29">
        <v>0</v>
      </c>
      <c r="U78" s="17">
        <f>M78/I78</f>
        <v>1</v>
      </c>
      <c r="V78" s="17">
        <f>Q78/I78</f>
        <v>1</v>
      </c>
    </row>
    <row r="79" spans="1:22" ht="137.25" customHeight="1" x14ac:dyDescent="0.25">
      <c r="A79" s="33">
        <f>A77+1</f>
        <v>62</v>
      </c>
      <c r="B79" s="49" t="s">
        <v>85</v>
      </c>
      <c r="C79" s="20" t="s">
        <v>12</v>
      </c>
      <c r="D79" s="20" t="s">
        <v>11</v>
      </c>
      <c r="E79" s="5">
        <f t="shared" si="122"/>
        <v>8379.2000000000007</v>
      </c>
      <c r="F79" s="50">
        <v>8127.8</v>
      </c>
      <c r="G79" s="48">
        <v>251.4</v>
      </c>
      <c r="H79" s="48">
        <v>0</v>
      </c>
      <c r="I79" s="3">
        <f t="shared" ref="I79" si="132">J79+K79</f>
        <v>8379.2000000000007</v>
      </c>
      <c r="J79" s="3">
        <v>8127.8</v>
      </c>
      <c r="K79" s="3">
        <v>251.4</v>
      </c>
      <c r="L79" s="48">
        <v>0</v>
      </c>
      <c r="M79" s="3">
        <f>N79+O79</f>
        <v>8379.2000000000007</v>
      </c>
      <c r="N79" s="3">
        <v>8127.8</v>
      </c>
      <c r="O79" s="3">
        <v>251.4</v>
      </c>
      <c r="P79" s="48">
        <v>0</v>
      </c>
      <c r="Q79" s="3">
        <f>R79+S79</f>
        <v>8379.2000000000007</v>
      </c>
      <c r="R79" s="3">
        <f>N79</f>
        <v>8127.8</v>
      </c>
      <c r="S79" s="3">
        <f>O79</f>
        <v>251.4</v>
      </c>
      <c r="T79" s="48">
        <v>0</v>
      </c>
      <c r="U79" s="6">
        <f t="shared" ref="U79" si="133">O79/K79</f>
        <v>1</v>
      </c>
      <c r="V79" s="6">
        <f t="shared" ref="V79" si="134">S79/K79</f>
        <v>1</v>
      </c>
    </row>
    <row r="80" spans="1:22" ht="32.25" customHeight="1" x14ac:dyDescent="0.25">
      <c r="A80" s="33"/>
      <c r="B80" s="69" t="s">
        <v>92</v>
      </c>
      <c r="C80" s="69"/>
      <c r="D80" s="69"/>
      <c r="E80" s="5">
        <f>F80+G80+H80</f>
        <v>8040.4</v>
      </c>
      <c r="F80" s="29">
        <f>SUM(F81)</f>
        <v>0</v>
      </c>
      <c r="G80" s="29">
        <f>SUM(G81)</f>
        <v>7960</v>
      </c>
      <c r="H80" s="29">
        <f>H81</f>
        <v>80.400000000000006</v>
      </c>
      <c r="I80" s="29">
        <f t="shared" si="123"/>
        <v>0</v>
      </c>
      <c r="J80" s="29">
        <f t="shared" si="124"/>
        <v>0</v>
      </c>
      <c r="K80" s="29">
        <f t="shared" si="125"/>
        <v>0</v>
      </c>
      <c r="L80" s="29">
        <f>L81</f>
        <v>0</v>
      </c>
      <c r="M80" s="29">
        <f t="shared" si="126"/>
        <v>0</v>
      </c>
      <c r="N80" s="29">
        <f t="shared" si="127"/>
        <v>0</v>
      </c>
      <c r="O80" s="29">
        <f t="shared" si="128"/>
        <v>0</v>
      </c>
      <c r="P80" s="29">
        <f>P81</f>
        <v>0</v>
      </c>
      <c r="Q80" s="29">
        <f t="shared" si="129"/>
        <v>0</v>
      </c>
      <c r="R80" s="29">
        <f t="shared" si="130"/>
        <v>0</v>
      </c>
      <c r="S80" s="29">
        <f t="shared" si="131"/>
        <v>0</v>
      </c>
      <c r="T80" s="29">
        <f>T81</f>
        <v>0</v>
      </c>
      <c r="U80" s="6"/>
      <c r="V80" s="6"/>
    </row>
    <row r="81" spans="1:22" ht="67.5" customHeight="1" x14ac:dyDescent="0.25">
      <c r="A81" s="33">
        <f>A79+1</f>
        <v>63</v>
      </c>
      <c r="B81" s="49" t="s">
        <v>93</v>
      </c>
      <c r="C81" s="20" t="s">
        <v>12</v>
      </c>
      <c r="D81" s="20" t="s">
        <v>90</v>
      </c>
      <c r="E81" s="5">
        <f>F81+G81+H81</f>
        <v>8040.4</v>
      </c>
      <c r="F81" s="50">
        <v>0</v>
      </c>
      <c r="G81" s="48">
        <v>7960</v>
      </c>
      <c r="H81" s="48">
        <v>80.400000000000006</v>
      </c>
      <c r="I81" s="3">
        <f t="shared" ref="I81" si="135">J81+K81</f>
        <v>0</v>
      </c>
      <c r="J81" s="3">
        <v>0</v>
      </c>
      <c r="K81" s="3">
        <v>0</v>
      </c>
      <c r="L81" s="48">
        <v>0</v>
      </c>
      <c r="M81" s="3">
        <v>0</v>
      </c>
      <c r="N81" s="3">
        <v>0</v>
      </c>
      <c r="O81" s="3">
        <v>0</v>
      </c>
      <c r="P81" s="48">
        <v>0</v>
      </c>
      <c r="Q81" s="3">
        <v>0</v>
      </c>
      <c r="R81" s="3">
        <v>0</v>
      </c>
      <c r="S81" s="3">
        <v>0</v>
      </c>
      <c r="T81" s="48">
        <v>0</v>
      </c>
      <c r="U81" s="6">
        <v>0</v>
      </c>
      <c r="V81" s="6">
        <v>0</v>
      </c>
    </row>
    <row r="82" spans="1:22" ht="15.75" customHeight="1" x14ac:dyDescent="0.25">
      <c r="A82" s="30"/>
      <c r="B82" s="65" t="s">
        <v>34</v>
      </c>
      <c r="C82" s="66"/>
      <c r="D82" s="67"/>
      <c r="E82" s="31">
        <f t="shared" ref="E82:T82" si="136">E6+E24+E27+E32+E51+E59+E64+E69+E78+E80</f>
        <v>134454.9</v>
      </c>
      <c r="F82" s="31">
        <f t="shared" si="136"/>
        <v>8127.8</v>
      </c>
      <c r="G82" s="31">
        <f t="shared" si="136"/>
        <v>126200.1</v>
      </c>
      <c r="H82" s="31">
        <f t="shared" si="136"/>
        <v>127</v>
      </c>
      <c r="I82" s="31">
        <f t="shared" si="136"/>
        <v>63637.3</v>
      </c>
      <c r="J82" s="31">
        <f t="shared" si="136"/>
        <v>8127.8</v>
      </c>
      <c r="K82" s="31">
        <f t="shared" si="136"/>
        <v>55509.5</v>
      </c>
      <c r="L82" s="31">
        <f t="shared" si="136"/>
        <v>0</v>
      </c>
      <c r="M82" s="31">
        <f t="shared" si="136"/>
        <v>61838.006429999994</v>
      </c>
      <c r="N82" s="31">
        <f t="shared" si="136"/>
        <v>8127.8</v>
      </c>
      <c r="O82" s="31">
        <f t="shared" si="136"/>
        <v>53710.206429999998</v>
      </c>
      <c r="P82" s="31">
        <f t="shared" si="136"/>
        <v>0</v>
      </c>
      <c r="Q82" s="31">
        <f t="shared" si="136"/>
        <v>61838.006429999994</v>
      </c>
      <c r="R82" s="31">
        <f t="shared" si="136"/>
        <v>8127.8</v>
      </c>
      <c r="S82" s="31">
        <f t="shared" si="136"/>
        <v>53710.206429999998</v>
      </c>
      <c r="T82" s="31">
        <f t="shared" si="136"/>
        <v>0</v>
      </c>
      <c r="U82" s="17">
        <f>M82/I82</f>
        <v>0.9717258027917588</v>
      </c>
      <c r="V82" s="17">
        <f>Q82/I82</f>
        <v>0.9717258027917588</v>
      </c>
    </row>
    <row r="84" spans="1:22" x14ac:dyDescent="0.25">
      <c r="Q84" s="52"/>
    </row>
    <row r="85" spans="1:22" x14ac:dyDescent="0.25">
      <c r="E85" s="54">
        <f>134327924.36/1000</f>
        <v>134327.92436</v>
      </c>
      <c r="I85" s="1">
        <f>63637324.36/1000</f>
        <v>63637.324359999999</v>
      </c>
      <c r="M85" s="1">
        <f>61837987.35/1000</f>
        <v>61837.987350000003</v>
      </c>
    </row>
    <row r="86" spans="1:22" x14ac:dyDescent="0.25">
      <c r="E86" s="52">
        <f>E82-E85</f>
        <v>126.97563999998965</v>
      </c>
      <c r="I86" s="52">
        <f>I82-I85</f>
        <v>-2.4359999995795079E-2</v>
      </c>
      <c r="K86" s="52"/>
      <c r="L86" s="52"/>
      <c r="M86" s="52">
        <f>M82-M85</f>
        <v>1.9079999990935903E-2</v>
      </c>
      <c r="O86" s="52"/>
      <c r="P86" s="52"/>
    </row>
    <row r="91" spans="1:22" x14ac:dyDescent="0.25">
      <c r="Q91" s="52"/>
    </row>
  </sheetData>
  <mergeCells count="25">
    <mergeCell ref="B24:D24"/>
    <mergeCell ref="B6:D6"/>
    <mergeCell ref="B82:D82"/>
    <mergeCell ref="B27:D27"/>
    <mergeCell ref="B32:D32"/>
    <mergeCell ref="B51:D51"/>
    <mergeCell ref="B59:D59"/>
    <mergeCell ref="B64:D64"/>
    <mergeCell ref="B69:D69"/>
    <mergeCell ref="B78:D78"/>
    <mergeCell ref="B80:D80"/>
    <mergeCell ref="B28:D28"/>
    <mergeCell ref="B30:D30"/>
    <mergeCell ref="A1:V1"/>
    <mergeCell ref="A2:V2"/>
    <mergeCell ref="A3:A4"/>
    <mergeCell ref="B3:B4"/>
    <mergeCell ref="C3:C4"/>
    <mergeCell ref="D3:D4"/>
    <mergeCell ref="U3:U4"/>
    <mergeCell ref="V3:V4"/>
    <mergeCell ref="E3:H3"/>
    <mergeCell ref="I3:L3"/>
    <mergeCell ref="Q3:T3"/>
    <mergeCell ref="M3:P3"/>
  </mergeCells>
  <pageMargins left="0.31496062992125984" right="0.31496062992125984" top="0.35433070866141736" bottom="0.35433070866141736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13"/>
  <sheetViews>
    <sheetView view="pageBreakPreview" zoomScale="90" zoomScaleNormal="100" zoomScaleSheetLayoutView="90" workbookViewId="0">
      <selection activeCell="B12" sqref="B12"/>
    </sheetView>
  </sheetViews>
  <sheetFormatPr defaultRowHeight="15.75" x14ac:dyDescent="0.25"/>
  <cols>
    <col min="1" max="1" width="6.5703125" style="8" customWidth="1"/>
    <col min="2" max="2" width="35.28515625" style="8" customWidth="1"/>
    <col min="3" max="3" width="14" style="8" hidden="1" customWidth="1"/>
    <col min="4" max="4" width="11.42578125" style="8" hidden="1" customWidth="1"/>
    <col min="5" max="5" width="21.7109375" style="8" customWidth="1"/>
    <col min="6" max="6" width="19.85546875" style="8" customWidth="1"/>
    <col min="7" max="7" width="17.140625" style="8" customWidth="1"/>
    <col min="8" max="8" width="19.5703125" style="8" customWidth="1"/>
    <col min="9" max="9" width="15.7109375" style="8" customWidth="1"/>
    <col min="10" max="10" width="14.7109375" style="8" customWidth="1"/>
    <col min="11" max="12" width="14.140625" style="8" customWidth="1"/>
    <col min="13" max="13" width="15.140625" style="8" customWidth="1"/>
    <col min="14" max="255" width="9.140625" style="8"/>
    <col min="256" max="256" width="6.5703125" style="8" customWidth="1"/>
    <col min="257" max="257" width="35.28515625" style="8" customWidth="1"/>
    <col min="258" max="258" width="14" style="8" customWidth="1"/>
    <col min="259" max="259" width="11.42578125" style="8" customWidth="1"/>
    <col min="260" max="260" width="21.7109375" style="8" customWidth="1"/>
    <col min="261" max="261" width="13.7109375" style="8" customWidth="1"/>
    <col min="262" max="262" width="14.85546875" style="8" customWidth="1"/>
    <col min="263" max="263" width="19.5703125" style="8" customWidth="1"/>
    <col min="264" max="264" width="13.7109375" style="8" customWidth="1"/>
    <col min="265" max="265" width="14.7109375" style="8" customWidth="1"/>
    <col min="266" max="267" width="14.140625" style="8" customWidth="1"/>
    <col min="268" max="268" width="15.140625" style="8" customWidth="1"/>
    <col min="269" max="269" width="21.5703125" style="8" customWidth="1"/>
    <col min="270" max="511" width="9.140625" style="8"/>
    <col min="512" max="512" width="6.5703125" style="8" customWidth="1"/>
    <col min="513" max="513" width="35.28515625" style="8" customWidth="1"/>
    <col min="514" max="514" width="14" style="8" customWidth="1"/>
    <col min="515" max="515" width="11.42578125" style="8" customWidth="1"/>
    <col min="516" max="516" width="21.7109375" style="8" customWidth="1"/>
    <col min="517" max="517" width="13.7109375" style="8" customWidth="1"/>
    <col min="518" max="518" width="14.85546875" style="8" customWidth="1"/>
    <col min="519" max="519" width="19.5703125" style="8" customWidth="1"/>
    <col min="520" max="520" width="13.7109375" style="8" customWidth="1"/>
    <col min="521" max="521" width="14.7109375" style="8" customWidth="1"/>
    <col min="522" max="523" width="14.140625" style="8" customWidth="1"/>
    <col min="524" max="524" width="15.140625" style="8" customWidth="1"/>
    <col min="525" max="525" width="21.5703125" style="8" customWidth="1"/>
    <col min="526" max="767" width="9.140625" style="8"/>
    <col min="768" max="768" width="6.5703125" style="8" customWidth="1"/>
    <col min="769" max="769" width="35.28515625" style="8" customWidth="1"/>
    <col min="770" max="770" width="14" style="8" customWidth="1"/>
    <col min="771" max="771" width="11.42578125" style="8" customWidth="1"/>
    <col min="772" max="772" width="21.7109375" style="8" customWidth="1"/>
    <col min="773" max="773" width="13.7109375" style="8" customWidth="1"/>
    <col min="774" max="774" width="14.85546875" style="8" customWidth="1"/>
    <col min="775" max="775" width="19.5703125" style="8" customWidth="1"/>
    <col min="776" max="776" width="13.7109375" style="8" customWidth="1"/>
    <col min="777" max="777" width="14.7109375" style="8" customWidth="1"/>
    <col min="778" max="779" width="14.140625" style="8" customWidth="1"/>
    <col min="780" max="780" width="15.140625" style="8" customWidth="1"/>
    <col min="781" max="781" width="21.5703125" style="8" customWidth="1"/>
    <col min="782" max="1023" width="9.140625" style="8"/>
    <col min="1024" max="1024" width="6.5703125" style="8" customWidth="1"/>
    <col min="1025" max="1025" width="35.28515625" style="8" customWidth="1"/>
    <col min="1026" max="1026" width="14" style="8" customWidth="1"/>
    <col min="1027" max="1027" width="11.42578125" style="8" customWidth="1"/>
    <col min="1028" max="1028" width="21.7109375" style="8" customWidth="1"/>
    <col min="1029" max="1029" width="13.7109375" style="8" customWidth="1"/>
    <col min="1030" max="1030" width="14.85546875" style="8" customWidth="1"/>
    <col min="1031" max="1031" width="19.5703125" style="8" customWidth="1"/>
    <col min="1032" max="1032" width="13.7109375" style="8" customWidth="1"/>
    <col min="1033" max="1033" width="14.7109375" style="8" customWidth="1"/>
    <col min="1034" max="1035" width="14.140625" style="8" customWidth="1"/>
    <col min="1036" max="1036" width="15.140625" style="8" customWidth="1"/>
    <col min="1037" max="1037" width="21.5703125" style="8" customWidth="1"/>
    <col min="1038" max="1279" width="9.140625" style="8"/>
    <col min="1280" max="1280" width="6.5703125" style="8" customWidth="1"/>
    <col min="1281" max="1281" width="35.28515625" style="8" customWidth="1"/>
    <col min="1282" max="1282" width="14" style="8" customWidth="1"/>
    <col min="1283" max="1283" width="11.42578125" style="8" customWidth="1"/>
    <col min="1284" max="1284" width="21.7109375" style="8" customWidth="1"/>
    <col min="1285" max="1285" width="13.7109375" style="8" customWidth="1"/>
    <col min="1286" max="1286" width="14.85546875" style="8" customWidth="1"/>
    <col min="1287" max="1287" width="19.5703125" style="8" customWidth="1"/>
    <col min="1288" max="1288" width="13.7109375" style="8" customWidth="1"/>
    <col min="1289" max="1289" width="14.7109375" style="8" customWidth="1"/>
    <col min="1290" max="1291" width="14.140625" style="8" customWidth="1"/>
    <col min="1292" max="1292" width="15.140625" style="8" customWidth="1"/>
    <col min="1293" max="1293" width="21.5703125" style="8" customWidth="1"/>
    <col min="1294" max="1535" width="9.140625" style="8"/>
    <col min="1536" max="1536" width="6.5703125" style="8" customWidth="1"/>
    <col min="1537" max="1537" width="35.28515625" style="8" customWidth="1"/>
    <col min="1538" max="1538" width="14" style="8" customWidth="1"/>
    <col min="1539" max="1539" width="11.42578125" style="8" customWidth="1"/>
    <col min="1540" max="1540" width="21.7109375" style="8" customWidth="1"/>
    <col min="1541" max="1541" width="13.7109375" style="8" customWidth="1"/>
    <col min="1542" max="1542" width="14.85546875" style="8" customWidth="1"/>
    <col min="1543" max="1543" width="19.5703125" style="8" customWidth="1"/>
    <col min="1544" max="1544" width="13.7109375" style="8" customWidth="1"/>
    <col min="1545" max="1545" width="14.7109375" style="8" customWidth="1"/>
    <col min="1546" max="1547" width="14.140625" style="8" customWidth="1"/>
    <col min="1548" max="1548" width="15.140625" style="8" customWidth="1"/>
    <col min="1549" max="1549" width="21.5703125" style="8" customWidth="1"/>
    <col min="1550" max="1791" width="9.140625" style="8"/>
    <col min="1792" max="1792" width="6.5703125" style="8" customWidth="1"/>
    <col min="1793" max="1793" width="35.28515625" style="8" customWidth="1"/>
    <col min="1794" max="1794" width="14" style="8" customWidth="1"/>
    <col min="1795" max="1795" width="11.42578125" style="8" customWidth="1"/>
    <col min="1796" max="1796" width="21.7109375" style="8" customWidth="1"/>
    <col min="1797" max="1797" width="13.7109375" style="8" customWidth="1"/>
    <col min="1798" max="1798" width="14.85546875" style="8" customWidth="1"/>
    <col min="1799" max="1799" width="19.5703125" style="8" customWidth="1"/>
    <col min="1800" max="1800" width="13.7109375" style="8" customWidth="1"/>
    <col min="1801" max="1801" width="14.7109375" style="8" customWidth="1"/>
    <col min="1802" max="1803" width="14.140625" style="8" customWidth="1"/>
    <col min="1804" max="1804" width="15.140625" style="8" customWidth="1"/>
    <col min="1805" max="1805" width="21.5703125" style="8" customWidth="1"/>
    <col min="1806" max="2047" width="9.140625" style="8"/>
    <col min="2048" max="2048" width="6.5703125" style="8" customWidth="1"/>
    <col min="2049" max="2049" width="35.28515625" style="8" customWidth="1"/>
    <col min="2050" max="2050" width="14" style="8" customWidth="1"/>
    <col min="2051" max="2051" width="11.42578125" style="8" customWidth="1"/>
    <col min="2052" max="2052" width="21.7109375" style="8" customWidth="1"/>
    <col min="2053" max="2053" width="13.7109375" style="8" customWidth="1"/>
    <col min="2054" max="2054" width="14.85546875" style="8" customWidth="1"/>
    <col min="2055" max="2055" width="19.5703125" style="8" customWidth="1"/>
    <col min="2056" max="2056" width="13.7109375" style="8" customWidth="1"/>
    <col min="2057" max="2057" width="14.7109375" style="8" customWidth="1"/>
    <col min="2058" max="2059" width="14.140625" style="8" customWidth="1"/>
    <col min="2060" max="2060" width="15.140625" style="8" customWidth="1"/>
    <col min="2061" max="2061" width="21.5703125" style="8" customWidth="1"/>
    <col min="2062" max="2303" width="9.140625" style="8"/>
    <col min="2304" max="2304" width="6.5703125" style="8" customWidth="1"/>
    <col min="2305" max="2305" width="35.28515625" style="8" customWidth="1"/>
    <col min="2306" max="2306" width="14" style="8" customWidth="1"/>
    <col min="2307" max="2307" width="11.42578125" style="8" customWidth="1"/>
    <col min="2308" max="2308" width="21.7109375" style="8" customWidth="1"/>
    <col min="2309" max="2309" width="13.7109375" style="8" customWidth="1"/>
    <col min="2310" max="2310" width="14.85546875" style="8" customWidth="1"/>
    <col min="2311" max="2311" width="19.5703125" style="8" customWidth="1"/>
    <col min="2312" max="2312" width="13.7109375" style="8" customWidth="1"/>
    <col min="2313" max="2313" width="14.7109375" style="8" customWidth="1"/>
    <col min="2314" max="2315" width="14.140625" style="8" customWidth="1"/>
    <col min="2316" max="2316" width="15.140625" style="8" customWidth="1"/>
    <col min="2317" max="2317" width="21.5703125" style="8" customWidth="1"/>
    <col min="2318" max="2559" width="9.140625" style="8"/>
    <col min="2560" max="2560" width="6.5703125" style="8" customWidth="1"/>
    <col min="2561" max="2561" width="35.28515625" style="8" customWidth="1"/>
    <col min="2562" max="2562" width="14" style="8" customWidth="1"/>
    <col min="2563" max="2563" width="11.42578125" style="8" customWidth="1"/>
    <col min="2564" max="2564" width="21.7109375" style="8" customWidth="1"/>
    <col min="2565" max="2565" width="13.7109375" style="8" customWidth="1"/>
    <col min="2566" max="2566" width="14.85546875" style="8" customWidth="1"/>
    <col min="2567" max="2567" width="19.5703125" style="8" customWidth="1"/>
    <col min="2568" max="2568" width="13.7109375" style="8" customWidth="1"/>
    <col min="2569" max="2569" width="14.7109375" style="8" customWidth="1"/>
    <col min="2570" max="2571" width="14.140625" style="8" customWidth="1"/>
    <col min="2572" max="2572" width="15.140625" style="8" customWidth="1"/>
    <col min="2573" max="2573" width="21.5703125" style="8" customWidth="1"/>
    <col min="2574" max="2815" width="9.140625" style="8"/>
    <col min="2816" max="2816" width="6.5703125" style="8" customWidth="1"/>
    <col min="2817" max="2817" width="35.28515625" style="8" customWidth="1"/>
    <col min="2818" max="2818" width="14" style="8" customWidth="1"/>
    <col min="2819" max="2819" width="11.42578125" style="8" customWidth="1"/>
    <col min="2820" max="2820" width="21.7109375" style="8" customWidth="1"/>
    <col min="2821" max="2821" width="13.7109375" style="8" customWidth="1"/>
    <col min="2822" max="2822" width="14.85546875" style="8" customWidth="1"/>
    <col min="2823" max="2823" width="19.5703125" style="8" customWidth="1"/>
    <col min="2824" max="2824" width="13.7109375" style="8" customWidth="1"/>
    <col min="2825" max="2825" width="14.7109375" style="8" customWidth="1"/>
    <col min="2826" max="2827" width="14.140625" style="8" customWidth="1"/>
    <col min="2828" max="2828" width="15.140625" style="8" customWidth="1"/>
    <col min="2829" max="2829" width="21.5703125" style="8" customWidth="1"/>
    <col min="2830" max="3071" width="9.140625" style="8"/>
    <col min="3072" max="3072" width="6.5703125" style="8" customWidth="1"/>
    <col min="3073" max="3073" width="35.28515625" style="8" customWidth="1"/>
    <col min="3074" max="3074" width="14" style="8" customWidth="1"/>
    <col min="3075" max="3075" width="11.42578125" style="8" customWidth="1"/>
    <col min="3076" max="3076" width="21.7109375" style="8" customWidth="1"/>
    <col min="3077" max="3077" width="13.7109375" style="8" customWidth="1"/>
    <col min="3078" max="3078" width="14.85546875" style="8" customWidth="1"/>
    <col min="3079" max="3079" width="19.5703125" style="8" customWidth="1"/>
    <col min="3080" max="3080" width="13.7109375" style="8" customWidth="1"/>
    <col min="3081" max="3081" width="14.7109375" style="8" customWidth="1"/>
    <col min="3082" max="3083" width="14.140625" style="8" customWidth="1"/>
    <col min="3084" max="3084" width="15.140625" style="8" customWidth="1"/>
    <col min="3085" max="3085" width="21.5703125" style="8" customWidth="1"/>
    <col min="3086" max="3327" width="9.140625" style="8"/>
    <col min="3328" max="3328" width="6.5703125" style="8" customWidth="1"/>
    <col min="3329" max="3329" width="35.28515625" style="8" customWidth="1"/>
    <col min="3330" max="3330" width="14" style="8" customWidth="1"/>
    <col min="3331" max="3331" width="11.42578125" style="8" customWidth="1"/>
    <col min="3332" max="3332" width="21.7109375" style="8" customWidth="1"/>
    <col min="3333" max="3333" width="13.7109375" style="8" customWidth="1"/>
    <col min="3334" max="3334" width="14.85546875" style="8" customWidth="1"/>
    <col min="3335" max="3335" width="19.5703125" style="8" customWidth="1"/>
    <col min="3336" max="3336" width="13.7109375" style="8" customWidth="1"/>
    <col min="3337" max="3337" width="14.7109375" style="8" customWidth="1"/>
    <col min="3338" max="3339" width="14.140625" style="8" customWidth="1"/>
    <col min="3340" max="3340" width="15.140625" style="8" customWidth="1"/>
    <col min="3341" max="3341" width="21.5703125" style="8" customWidth="1"/>
    <col min="3342" max="3583" width="9.140625" style="8"/>
    <col min="3584" max="3584" width="6.5703125" style="8" customWidth="1"/>
    <col min="3585" max="3585" width="35.28515625" style="8" customWidth="1"/>
    <col min="3586" max="3586" width="14" style="8" customWidth="1"/>
    <col min="3587" max="3587" width="11.42578125" style="8" customWidth="1"/>
    <col min="3588" max="3588" width="21.7109375" style="8" customWidth="1"/>
    <col min="3589" max="3589" width="13.7109375" style="8" customWidth="1"/>
    <col min="3590" max="3590" width="14.85546875" style="8" customWidth="1"/>
    <col min="3591" max="3591" width="19.5703125" style="8" customWidth="1"/>
    <col min="3592" max="3592" width="13.7109375" style="8" customWidth="1"/>
    <col min="3593" max="3593" width="14.7109375" style="8" customWidth="1"/>
    <col min="3594" max="3595" width="14.140625" style="8" customWidth="1"/>
    <col min="3596" max="3596" width="15.140625" style="8" customWidth="1"/>
    <col min="3597" max="3597" width="21.5703125" style="8" customWidth="1"/>
    <col min="3598" max="3839" width="9.140625" style="8"/>
    <col min="3840" max="3840" width="6.5703125" style="8" customWidth="1"/>
    <col min="3841" max="3841" width="35.28515625" style="8" customWidth="1"/>
    <col min="3842" max="3842" width="14" style="8" customWidth="1"/>
    <col min="3843" max="3843" width="11.42578125" style="8" customWidth="1"/>
    <col min="3844" max="3844" width="21.7109375" style="8" customWidth="1"/>
    <col min="3845" max="3845" width="13.7109375" style="8" customWidth="1"/>
    <col min="3846" max="3846" width="14.85546875" style="8" customWidth="1"/>
    <col min="3847" max="3847" width="19.5703125" style="8" customWidth="1"/>
    <col min="3848" max="3848" width="13.7109375" style="8" customWidth="1"/>
    <col min="3849" max="3849" width="14.7109375" style="8" customWidth="1"/>
    <col min="3850" max="3851" width="14.140625" style="8" customWidth="1"/>
    <col min="3852" max="3852" width="15.140625" style="8" customWidth="1"/>
    <col min="3853" max="3853" width="21.5703125" style="8" customWidth="1"/>
    <col min="3854" max="4095" width="9.140625" style="8"/>
    <col min="4096" max="4096" width="6.5703125" style="8" customWidth="1"/>
    <col min="4097" max="4097" width="35.28515625" style="8" customWidth="1"/>
    <col min="4098" max="4098" width="14" style="8" customWidth="1"/>
    <col min="4099" max="4099" width="11.42578125" style="8" customWidth="1"/>
    <col min="4100" max="4100" width="21.7109375" style="8" customWidth="1"/>
    <col min="4101" max="4101" width="13.7109375" style="8" customWidth="1"/>
    <col min="4102" max="4102" width="14.85546875" style="8" customWidth="1"/>
    <col min="4103" max="4103" width="19.5703125" style="8" customWidth="1"/>
    <col min="4104" max="4104" width="13.7109375" style="8" customWidth="1"/>
    <col min="4105" max="4105" width="14.7109375" style="8" customWidth="1"/>
    <col min="4106" max="4107" width="14.140625" style="8" customWidth="1"/>
    <col min="4108" max="4108" width="15.140625" style="8" customWidth="1"/>
    <col min="4109" max="4109" width="21.5703125" style="8" customWidth="1"/>
    <col min="4110" max="4351" width="9.140625" style="8"/>
    <col min="4352" max="4352" width="6.5703125" style="8" customWidth="1"/>
    <col min="4353" max="4353" width="35.28515625" style="8" customWidth="1"/>
    <col min="4354" max="4354" width="14" style="8" customWidth="1"/>
    <col min="4355" max="4355" width="11.42578125" style="8" customWidth="1"/>
    <col min="4356" max="4356" width="21.7109375" style="8" customWidth="1"/>
    <col min="4357" max="4357" width="13.7109375" style="8" customWidth="1"/>
    <col min="4358" max="4358" width="14.85546875" style="8" customWidth="1"/>
    <col min="4359" max="4359" width="19.5703125" style="8" customWidth="1"/>
    <col min="4360" max="4360" width="13.7109375" style="8" customWidth="1"/>
    <col min="4361" max="4361" width="14.7109375" style="8" customWidth="1"/>
    <col min="4362" max="4363" width="14.140625" style="8" customWidth="1"/>
    <col min="4364" max="4364" width="15.140625" style="8" customWidth="1"/>
    <col min="4365" max="4365" width="21.5703125" style="8" customWidth="1"/>
    <col min="4366" max="4607" width="9.140625" style="8"/>
    <col min="4608" max="4608" width="6.5703125" style="8" customWidth="1"/>
    <col min="4609" max="4609" width="35.28515625" style="8" customWidth="1"/>
    <col min="4610" max="4610" width="14" style="8" customWidth="1"/>
    <col min="4611" max="4611" width="11.42578125" style="8" customWidth="1"/>
    <col min="4612" max="4612" width="21.7109375" style="8" customWidth="1"/>
    <col min="4613" max="4613" width="13.7109375" style="8" customWidth="1"/>
    <col min="4614" max="4614" width="14.85546875" style="8" customWidth="1"/>
    <col min="4615" max="4615" width="19.5703125" style="8" customWidth="1"/>
    <col min="4616" max="4616" width="13.7109375" style="8" customWidth="1"/>
    <col min="4617" max="4617" width="14.7109375" style="8" customWidth="1"/>
    <col min="4618" max="4619" width="14.140625" style="8" customWidth="1"/>
    <col min="4620" max="4620" width="15.140625" style="8" customWidth="1"/>
    <col min="4621" max="4621" width="21.5703125" style="8" customWidth="1"/>
    <col min="4622" max="4863" width="9.140625" style="8"/>
    <col min="4864" max="4864" width="6.5703125" style="8" customWidth="1"/>
    <col min="4865" max="4865" width="35.28515625" style="8" customWidth="1"/>
    <col min="4866" max="4866" width="14" style="8" customWidth="1"/>
    <col min="4867" max="4867" width="11.42578125" style="8" customWidth="1"/>
    <col min="4868" max="4868" width="21.7109375" style="8" customWidth="1"/>
    <col min="4869" max="4869" width="13.7109375" style="8" customWidth="1"/>
    <col min="4870" max="4870" width="14.85546875" style="8" customWidth="1"/>
    <col min="4871" max="4871" width="19.5703125" style="8" customWidth="1"/>
    <col min="4872" max="4872" width="13.7109375" style="8" customWidth="1"/>
    <col min="4873" max="4873" width="14.7109375" style="8" customWidth="1"/>
    <col min="4874" max="4875" width="14.140625" style="8" customWidth="1"/>
    <col min="4876" max="4876" width="15.140625" style="8" customWidth="1"/>
    <col min="4877" max="4877" width="21.5703125" style="8" customWidth="1"/>
    <col min="4878" max="5119" width="9.140625" style="8"/>
    <col min="5120" max="5120" width="6.5703125" style="8" customWidth="1"/>
    <col min="5121" max="5121" width="35.28515625" style="8" customWidth="1"/>
    <col min="5122" max="5122" width="14" style="8" customWidth="1"/>
    <col min="5123" max="5123" width="11.42578125" style="8" customWidth="1"/>
    <col min="5124" max="5124" width="21.7109375" style="8" customWidth="1"/>
    <col min="5125" max="5125" width="13.7109375" style="8" customWidth="1"/>
    <col min="5126" max="5126" width="14.85546875" style="8" customWidth="1"/>
    <col min="5127" max="5127" width="19.5703125" style="8" customWidth="1"/>
    <col min="5128" max="5128" width="13.7109375" style="8" customWidth="1"/>
    <col min="5129" max="5129" width="14.7109375" style="8" customWidth="1"/>
    <col min="5130" max="5131" width="14.140625" style="8" customWidth="1"/>
    <col min="5132" max="5132" width="15.140625" style="8" customWidth="1"/>
    <col min="5133" max="5133" width="21.5703125" style="8" customWidth="1"/>
    <col min="5134" max="5375" width="9.140625" style="8"/>
    <col min="5376" max="5376" width="6.5703125" style="8" customWidth="1"/>
    <col min="5377" max="5377" width="35.28515625" style="8" customWidth="1"/>
    <col min="5378" max="5378" width="14" style="8" customWidth="1"/>
    <col min="5379" max="5379" width="11.42578125" style="8" customWidth="1"/>
    <col min="5380" max="5380" width="21.7109375" style="8" customWidth="1"/>
    <col min="5381" max="5381" width="13.7109375" style="8" customWidth="1"/>
    <col min="5382" max="5382" width="14.85546875" style="8" customWidth="1"/>
    <col min="5383" max="5383" width="19.5703125" style="8" customWidth="1"/>
    <col min="5384" max="5384" width="13.7109375" style="8" customWidth="1"/>
    <col min="5385" max="5385" width="14.7109375" style="8" customWidth="1"/>
    <col min="5386" max="5387" width="14.140625" style="8" customWidth="1"/>
    <col min="5388" max="5388" width="15.140625" style="8" customWidth="1"/>
    <col min="5389" max="5389" width="21.5703125" style="8" customWidth="1"/>
    <col min="5390" max="5631" width="9.140625" style="8"/>
    <col min="5632" max="5632" width="6.5703125" style="8" customWidth="1"/>
    <col min="5633" max="5633" width="35.28515625" style="8" customWidth="1"/>
    <col min="5634" max="5634" width="14" style="8" customWidth="1"/>
    <col min="5635" max="5635" width="11.42578125" style="8" customWidth="1"/>
    <col min="5636" max="5636" width="21.7109375" style="8" customWidth="1"/>
    <col min="5637" max="5637" width="13.7109375" style="8" customWidth="1"/>
    <col min="5638" max="5638" width="14.85546875" style="8" customWidth="1"/>
    <col min="5639" max="5639" width="19.5703125" style="8" customWidth="1"/>
    <col min="5640" max="5640" width="13.7109375" style="8" customWidth="1"/>
    <col min="5641" max="5641" width="14.7109375" style="8" customWidth="1"/>
    <col min="5642" max="5643" width="14.140625" style="8" customWidth="1"/>
    <col min="5644" max="5644" width="15.140625" style="8" customWidth="1"/>
    <col min="5645" max="5645" width="21.5703125" style="8" customWidth="1"/>
    <col min="5646" max="5887" width="9.140625" style="8"/>
    <col min="5888" max="5888" width="6.5703125" style="8" customWidth="1"/>
    <col min="5889" max="5889" width="35.28515625" style="8" customWidth="1"/>
    <col min="5890" max="5890" width="14" style="8" customWidth="1"/>
    <col min="5891" max="5891" width="11.42578125" style="8" customWidth="1"/>
    <col min="5892" max="5892" width="21.7109375" style="8" customWidth="1"/>
    <col min="5893" max="5893" width="13.7109375" style="8" customWidth="1"/>
    <col min="5894" max="5894" width="14.85546875" style="8" customWidth="1"/>
    <col min="5895" max="5895" width="19.5703125" style="8" customWidth="1"/>
    <col min="5896" max="5896" width="13.7109375" style="8" customWidth="1"/>
    <col min="5897" max="5897" width="14.7109375" style="8" customWidth="1"/>
    <col min="5898" max="5899" width="14.140625" style="8" customWidth="1"/>
    <col min="5900" max="5900" width="15.140625" style="8" customWidth="1"/>
    <col min="5901" max="5901" width="21.5703125" style="8" customWidth="1"/>
    <col min="5902" max="6143" width="9.140625" style="8"/>
    <col min="6144" max="6144" width="6.5703125" style="8" customWidth="1"/>
    <col min="6145" max="6145" width="35.28515625" style="8" customWidth="1"/>
    <col min="6146" max="6146" width="14" style="8" customWidth="1"/>
    <col min="6147" max="6147" width="11.42578125" style="8" customWidth="1"/>
    <col min="6148" max="6148" width="21.7109375" style="8" customWidth="1"/>
    <col min="6149" max="6149" width="13.7109375" style="8" customWidth="1"/>
    <col min="6150" max="6150" width="14.85546875" style="8" customWidth="1"/>
    <col min="6151" max="6151" width="19.5703125" style="8" customWidth="1"/>
    <col min="6152" max="6152" width="13.7109375" style="8" customWidth="1"/>
    <col min="6153" max="6153" width="14.7109375" style="8" customWidth="1"/>
    <col min="6154" max="6155" width="14.140625" style="8" customWidth="1"/>
    <col min="6156" max="6156" width="15.140625" style="8" customWidth="1"/>
    <col min="6157" max="6157" width="21.5703125" style="8" customWidth="1"/>
    <col min="6158" max="6399" width="9.140625" style="8"/>
    <col min="6400" max="6400" width="6.5703125" style="8" customWidth="1"/>
    <col min="6401" max="6401" width="35.28515625" style="8" customWidth="1"/>
    <col min="6402" max="6402" width="14" style="8" customWidth="1"/>
    <col min="6403" max="6403" width="11.42578125" style="8" customWidth="1"/>
    <col min="6404" max="6404" width="21.7109375" style="8" customWidth="1"/>
    <col min="6405" max="6405" width="13.7109375" style="8" customWidth="1"/>
    <col min="6406" max="6406" width="14.85546875" style="8" customWidth="1"/>
    <col min="6407" max="6407" width="19.5703125" style="8" customWidth="1"/>
    <col min="6408" max="6408" width="13.7109375" style="8" customWidth="1"/>
    <col min="6409" max="6409" width="14.7109375" style="8" customWidth="1"/>
    <col min="6410" max="6411" width="14.140625" style="8" customWidth="1"/>
    <col min="6412" max="6412" width="15.140625" style="8" customWidth="1"/>
    <col min="6413" max="6413" width="21.5703125" style="8" customWidth="1"/>
    <col min="6414" max="6655" width="9.140625" style="8"/>
    <col min="6656" max="6656" width="6.5703125" style="8" customWidth="1"/>
    <col min="6657" max="6657" width="35.28515625" style="8" customWidth="1"/>
    <col min="6658" max="6658" width="14" style="8" customWidth="1"/>
    <col min="6659" max="6659" width="11.42578125" style="8" customWidth="1"/>
    <col min="6660" max="6660" width="21.7109375" style="8" customWidth="1"/>
    <col min="6661" max="6661" width="13.7109375" style="8" customWidth="1"/>
    <col min="6662" max="6662" width="14.85546875" style="8" customWidth="1"/>
    <col min="6663" max="6663" width="19.5703125" style="8" customWidth="1"/>
    <col min="6664" max="6664" width="13.7109375" style="8" customWidth="1"/>
    <col min="6665" max="6665" width="14.7109375" style="8" customWidth="1"/>
    <col min="6666" max="6667" width="14.140625" style="8" customWidth="1"/>
    <col min="6668" max="6668" width="15.140625" style="8" customWidth="1"/>
    <col min="6669" max="6669" width="21.5703125" style="8" customWidth="1"/>
    <col min="6670" max="6911" width="9.140625" style="8"/>
    <col min="6912" max="6912" width="6.5703125" style="8" customWidth="1"/>
    <col min="6913" max="6913" width="35.28515625" style="8" customWidth="1"/>
    <col min="6914" max="6914" width="14" style="8" customWidth="1"/>
    <col min="6915" max="6915" width="11.42578125" style="8" customWidth="1"/>
    <col min="6916" max="6916" width="21.7109375" style="8" customWidth="1"/>
    <col min="6917" max="6917" width="13.7109375" style="8" customWidth="1"/>
    <col min="6918" max="6918" width="14.85546875" style="8" customWidth="1"/>
    <col min="6919" max="6919" width="19.5703125" style="8" customWidth="1"/>
    <col min="6920" max="6920" width="13.7109375" style="8" customWidth="1"/>
    <col min="6921" max="6921" width="14.7109375" style="8" customWidth="1"/>
    <col min="6922" max="6923" width="14.140625" style="8" customWidth="1"/>
    <col min="6924" max="6924" width="15.140625" style="8" customWidth="1"/>
    <col min="6925" max="6925" width="21.5703125" style="8" customWidth="1"/>
    <col min="6926" max="7167" width="9.140625" style="8"/>
    <col min="7168" max="7168" width="6.5703125" style="8" customWidth="1"/>
    <col min="7169" max="7169" width="35.28515625" style="8" customWidth="1"/>
    <col min="7170" max="7170" width="14" style="8" customWidth="1"/>
    <col min="7171" max="7171" width="11.42578125" style="8" customWidth="1"/>
    <col min="7172" max="7172" width="21.7109375" style="8" customWidth="1"/>
    <col min="7173" max="7173" width="13.7109375" style="8" customWidth="1"/>
    <col min="7174" max="7174" width="14.85546875" style="8" customWidth="1"/>
    <col min="7175" max="7175" width="19.5703125" style="8" customWidth="1"/>
    <col min="7176" max="7176" width="13.7109375" style="8" customWidth="1"/>
    <col min="7177" max="7177" width="14.7109375" style="8" customWidth="1"/>
    <col min="7178" max="7179" width="14.140625" style="8" customWidth="1"/>
    <col min="7180" max="7180" width="15.140625" style="8" customWidth="1"/>
    <col min="7181" max="7181" width="21.5703125" style="8" customWidth="1"/>
    <col min="7182" max="7423" width="9.140625" style="8"/>
    <col min="7424" max="7424" width="6.5703125" style="8" customWidth="1"/>
    <col min="7425" max="7425" width="35.28515625" style="8" customWidth="1"/>
    <col min="7426" max="7426" width="14" style="8" customWidth="1"/>
    <col min="7427" max="7427" width="11.42578125" style="8" customWidth="1"/>
    <col min="7428" max="7428" width="21.7109375" style="8" customWidth="1"/>
    <col min="7429" max="7429" width="13.7109375" style="8" customWidth="1"/>
    <col min="7430" max="7430" width="14.85546875" style="8" customWidth="1"/>
    <col min="7431" max="7431" width="19.5703125" style="8" customWidth="1"/>
    <col min="7432" max="7432" width="13.7109375" style="8" customWidth="1"/>
    <col min="7433" max="7433" width="14.7109375" style="8" customWidth="1"/>
    <col min="7434" max="7435" width="14.140625" style="8" customWidth="1"/>
    <col min="7436" max="7436" width="15.140625" style="8" customWidth="1"/>
    <col min="7437" max="7437" width="21.5703125" style="8" customWidth="1"/>
    <col min="7438" max="7679" width="9.140625" style="8"/>
    <col min="7680" max="7680" width="6.5703125" style="8" customWidth="1"/>
    <col min="7681" max="7681" width="35.28515625" style="8" customWidth="1"/>
    <col min="7682" max="7682" width="14" style="8" customWidth="1"/>
    <col min="7683" max="7683" width="11.42578125" style="8" customWidth="1"/>
    <col min="7684" max="7684" width="21.7109375" style="8" customWidth="1"/>
    <col min="7685" max="7685" width="13.7109375" style="8" customWidth="1"/>
    <col min="7686" max="7686" width="14.85546875" style="8" customWidth="1"/>
    <col min="7687" max="7687" width="19.5703125" style="8" customWidth="1"/>
    <col min="7688" max="7688" width="13.7109375" style="8" customWidth="1"/>
    <col min="7689" max="7689" width="14.7109375" style="8" customWidth="1"/>
    <col min="7690" max="7691" width="14.140625" style="8" customWidth="1"/>
    <col min="7692" max="7692" width="15.140625" style="8" customWidth="1"/>
    <col min="7693" max="7693" width="21.5703125" style="8" customWidth="1"/>
    <col min="7694" max="7935" width="9.140625" style="8"/>
    <col min="7936" max="7936" width="6.5703125" style="8" customWidth="1"/>
    <col min="7937" max="7937" width="35.28515625" style="8" customWidth="1"/>
    <col min="7938" max="7938" width="14" style="8" customWidth="1"/>
    <col min="7939" max="7939" width="11.42578125" style="8" customWidth="1"/>
    <col min="7940" max="7940" width="21.7109375" style="8" customWidth="1"/>
    <col min="7941" max="7941" width="13.7109375" style="8" customWidth="1"/>
    <col min="7942" max="7942" width="14.85546875" style="8" customWidth="1"/>
    <col min="7943" max="7943" width="19.5703125" style="8" customWidth="1"/>
    <col min="7944" max="7944" width="13.7109375" style="8" customWidth="1"/>
    <col min="7945" max="7945" width="14.7109375" style="8" customWidth="1"/>
    <col min="7946" max="7947" width="14.140625" style="8" customWidth="1"/>
    <col min="7948" max="7948" width="15.140625" style="8" customWidth="1"/>
    <col min="7949" max="7949" width="21.5703125" style="8" customWidth="1"/>
    <col min="7950" max="8191" width="9.140625" style="8"/>
    <col min="8192" max="8192" width="6.5703125" style="8" customWidth="1"/>
    <col min="8193" max="8193" width="35.28515625" style="8" customWidth="1"/>
    <col min="8194" max="8194" width="14" style="8" customWidth="1"/>
    <col min="8195" max="8195" width="11.42578125" style="8" customWidth="1"/>
    <col min="8196" max="8196" width="21.7109375" style="8" customWidth="1"/>
    <col min="8197" max="8197" width="13.7109375" style="8" customWidth="1"/>
    <col min="8198" max="8198" width="14.85546875" style="8" customWidth="1"/>
    <col min="8199" max="8199" width="19.5703125" style="8" customWidth="1"/>
    <col min="8200" max="8200" width="13.7109375" style="8" customWidth="1"/>
    <col min="8201" max="8201" width="14.7109375" style="8" customWidth="1"/>
    <col min="8202" max="8203" width="14.140625" style="8" customWidth="1"/>
    <col min="8204" max="8204" width="15.140625" style="8" customWidth="1"/>
    <col min="8205" max="8205" width="21.5703125" style="8" customWidth="1"/>
    <col min="8206" max="8447" width="9.140625" style="8"/>
    <col min="8448" max="8448" width="6.5703125" style="8" customWidth="1"/>
    <col min="8449" max="8449" width="35.28515625" style="8" customWidth="1"/>
    <col min="8450" max="8450" width="14" style="8" customWidth="1"/>
    <col min="8451" max="8451" width="11.42578125" style="8" customWidth="1"/>
    <col min="8452" max="8452" width="21.7109375" style="8" customWidth="1"/>
    <col min="8453" max="8453" width="13.7109375" style="8" customWidth="1"/>
    <col min="8454" max="8454" width="14.85546875" style="8" customWidth="1"/>
    <col min="8455" max="8455" width="19.5703125" style="8" customWidth="1"/>
    <col min="8456" max="8456" width="13.7109375" style="8" customWidth="1"/>
    <col min="8457" max="8457" width="14.7109375" style="8" customWidth="1"/>
    <col min="8458" max="8459" width="14.140625" style="8" customWidth="1"/>
    <col min="8460" max="8460" width="15.140625" style="8" customWidth="1"/>
    <col min="8461" max="8461" width="21.5703125" style="8" customWidth="1"/>
    <col min="8462" max="8703" width="9.140625" style="8"/>
    <col min="8704" max="8704" width="6.5703125" style="8" customWidth="1"/>
    <col min="8705" max="8705" width="35.28515625" style="8" customWidth="1"/>
    <col min="8706" max="8706" width="14" style="8" customWidth="1"/>
    <col min="8707" max="8707" width="11.42578125" style="8" customWidth="1"/>
    <col min="8708" max="8708" width="21.7109375" style="8" customWidth="1"/>
    <col min="8709" max="8709" width="13.7109375" style="8" customWidth="1"/>
    <col min="8710" max="8710" width="14.85546875" style="8" customWidth="1"/>
    <col min="8711" max="8711" width="19.5703125" style="8" customWidth="1"/>
    <col min="8712" max="8712" width="13.7109375" style="8" customWidth="1"/>
    <col min="8713" max="8713" width="14.7109375" style="8" customWidth="1"/>
    <col min="8714" max="8715" width="14.140625" style="8" customWidth="1"/>
    <col min="8716" max="8716" width="15.140625" style="8" customWidth="1"/>
    <col min="8717" max="8717" width="21.5703125" style="8" customWidth="1"/>
    <col min="8718" max="8959" width="9.140625" style="8"/>
    <col min="8960" max="8960" width="6.5703125" style="8" customWidth="1"/>
    <col min="8961" max="8961" width="35.28515625" style="8" customWidth="1"/>
    <col min="8962" max="8962" width="14" style="8" customWidth="1"/>
    <col min="8963" max="8963" width="11.42578125" style="8" customWidth="1"/>
    <col min="8964" max="8964" width="21.7109375" style="8" customWidth="1"/>
    <col min="8965" max="8965" width="13.7109375" style="8" customWidth="1"/>
    <col min="8966" max="8966" width="14.85546875" style="8" customWidth="1"/>
    <col min="8967" max="8967" width="19.5703125" style="8" customWidth="1"/>
    <col min="8968" max="8968" width="13.7109375" style="8" customWidth="1"/>
    <col min="8969" max="8969" width="14.7109375" style="8" customWidth="1"/>
    <col min="8970" max="8971" width="14.140625" style="8" customWidth="1"/>
    <col min="8972" max="8972" width="15.140625" style="8" customWidth="1"/>
    <col min="8973" max="8973" width="21.5703125" style="8" customWidth="1"/>
    <col min="8974" max="9215" width="9.140625" style="8"/>
    <col min="9216" max="9216" width="6.5703125" style="8" customWidth="1"/>
    <col min="9217" max="9217" width="35.28515625" style="8" customWidth="1"/>
    <col min="9218" max="9218" width="14" style="8" customWidth="1"/>
    <col min="9219" max="9219" width="11.42578125" style="8" customWidth="1"/>
    <col min="9220" max="9220" width="21.7109375" style="8" customWidth="1"/>
    <col min="9221" max="9221" width="13.7109375" style="8" customWidth="1"/>
    <col min="9222" max="9222" width="14.85546875" style="8" customWidth="1"/>
    <col min="9223" max="9223" width="19.5703125" style="8" customWidth="1"/>
    <col min="9224" max="9224" width="13.7109375" style="8" customWidth="1"/>
    <col min="9225" max="9225" width="14.7109375" style="8" customWidth="1"/>
    <col min="9226" max="9227" width="14.140625" style="8" customWidth="1"/>
    <col min="9228" max="9228" width="15.140625" style="8" customWidth="1"/>
    <col min="9229" max="9229" width="21.5703125" style="8" customWidth="1"/>
    <col min="9230" max="9471" width="9.140625" style="8"/>
    <col min="9472" max="9472" width="6.5703125" style="8" customWidth="1"/>
    <col min="9473" max="9473" width="35.28515625" style="8" customWidth="1"/>
    <col min="9474" max="9474" width="14" style="8" customWidth="1"/>
    <col min="9475" max="9475" width="11.42578125" style="8" customWidth="1"/>
    <col min="9476" max="9476" width="21.7109375" style="8" customWidth="1"/>
    <col min="9477" max="9477" width="13.7109375" style="8" customWidth="1"/>
    <col min="9478" max="9478" width="14.85546875" style="8" customWidth="1"/>
    <col min="9479" max="9479" width="19.5703125" style="8" customWidth="1"/>
    <col min="9480" max="9480" width="13.7109375" style="8" customWidth="1"/>
    <col min="9481" max="9481" width="14.7109375" style="8" customWidth="1"/>
    <col min="9482" max="9483" width="14.140625" style="8" customWidth="1"/>
    <col min="9484" max="9484" width="15.140625" style="8" customWidth="1"/>
    <col min="9485" max="9485" width="21.5703125" style="8" customWidth="1"/>
    <col min="9486" max="9727" width="9.140625" style="8"/>
    <col min="9728" max="9728" width="6.5703125" style="8" customWidth="1"/>
    <col min="9729" max="9729" width="35.28515625" style="8" customWidth="1"/>
    <col min="9730" max="9730" width="14" style="8" customWidth="1"/>
    <col min="9731" max="9731" width="11.42578125" style="8" customWidth="1"/>
    <col min="9732" max="9732" width="21.7109375" style="8" customWidth="1"/>
    <col min="9733" max="9733" width="13.7109375" style="8" customWidth="1"/>
    <col min="9734" max="9734" width="14.85546875" style="8" customWidth="1"/>
    <col min="9735" max="9735" width="19.5703125" style="8" customWidth="1"/>
    <col min="9736" max="9736" width="13.7109375" style="8" customWidth="1"/>
    <col min="9737" max="9737" width="14.7109375" style="8" customWidth="1"/>
    <col min="9738" max="9739" width="14.140625" style="8" customWidth="1"/>
    <col min="9740" max="9740" width="15.140625" style="8" customWidth="1"/>
    <col min="9741" max="9741" width="21.5703125" style="8" customWidth="1"/>
    <col min="9742" max="9983" width="9.140625" style="8"/>
    <col min="9984" max="9984" width="6.5703125" style="8" customWidth="1"/>
    <col min="9985" max="9985" width="35.28515625" style="8" customWidth="1"/>
    <col min="9986" max="9986" width="14" style="8" customWidth="1"/>
    <col min="9987" max="9987" width="11.42578125" style="8" customWidth="1"/>
    <col min="9988" max="9988" width="21.7109375" style="8" customWidth="1"/>
    <col min="9989" max="9989" width="13.7109375" style="8" customWidth="1"/>
    <col min="9990" max="9990" width="14.85546875" style="8" customWidth="1"/>
    <col min="9991" max="9991" width="19.5703125" style="8" customWidth="1"/>
    <col min="9992" max="9992" width="13.7109375" style="8" customWidth="1"/>
    <col min="9993" max="9993" width="14.7109375" style="8" customWidth="1"/>
    <col min="9994" max="9995" width="14.140625" style="8" customWidth="1"/>
    <col min="9996" max="9996" width="15.140625" style="8" customWidth="1"/>
    <col min="9997" max="9997" width="21.5703125" style="8" customWidth="1"/>
    <col min="9998" max="10239" width="9.140625" style="8"/>
    <col min="10240" max="10240" width="6.5703125" style="8" customWidth="1"/>
    <col min="10241" max="10241" width="35.28515625" style="8" customWidth="1"/>
    <col min="10242" max="10242" width="14" style="8" customWidth="1"/>
    <col min="10243" max="10243" width="11.42578125" style="8" customWidth="1"/>
    <col min="10244" max="10244" width="21.7109375" style="8" customWidth="1"/>
    <col min="10245" max="10245" width="13.7109375" style="8" customWidth="1"/>
    <col min="10246" max="10246" width="14.85546875" style="8" customWidth="1"/>
    <col min="10247" max="10247" width="19.5703125" style="8" customWidth="1"/>
    <col min="10248" max="10248" width="13.7109375" style="8" customWidth="1"/>
    <col min="10249" max="10249" width="14.7109375" style="8" customWidth="1"/>
    <col min="10250" max="10251" width="14.140625" style="8" customWidth="1"/>
    <col min="10252" max="10252" width="15.140625" style="8" customWidth="1"/>
    <col min="10253" max="10253" width="21.5703125" style="8" customWidth="1"/>
    <col min="10254" max="10495" width="9.140625" style="8"/>
    <col min="10496" max="10496" width="6.5703125" style="8" customWidth="1"/>
    <col min="10497" max="10497" width="35.28515625" style="8" customWidth="1"/>
    <col min="10498" max="10498" width="14" style="8" customWidth="1"/>
    <col min="10499" max="10499" width="11.42578125" style="8" customWidth="1"/>
    <col min="10500" max="10500" width="21.7109375" style="8" customWidth="1"/>
    <col min="10501" max="10501" width="13.7109375" style="8" customWidth="1"/>
    <col min="10502" max="10502" width="14.85546875" style="8" customWidth="1"/>
    <col min="10503" max="10503" width="19.5703125" style="8" customWidth="1"/>
    <col min="10504" max="10504" width="13.7109375" style="8" customWidth="1"/>
    <col min="10505" max="10505" width="14.7109375" style="8" customWidth="1"/>
    <col min="10506" max="10507" width="14.140625" style="8" customWidth="1"/>
    <col min="10508" max="10508" width="15.140625" style="8" customWidth="1"/>
    <col min="10509" max="10509" width="21.5703125" style="8" customWidth="1"/>
    <col min="10510" max="10751" width="9.140625" style="8"/>
    <col min="10752" max="10752" width="6.5703125" style="8" customWidth="1"/>
    <col min="10753" max="10753" width="35.28515625" style="8" customWidth="1"/>
    <col min="10754" max="10754" width="14" style="8" customWidth="1"/>
    <col min="10755" max="10755" width="11.42578125" style="8" customWidth="1"/>
    <col min="10756" max="10756" width="21.7109375" style="8" customWidth="1"/>
    <col min="10757" max="10757" width="13.7109375" style="8" customWidth="1"/>
    <col min="10758" max="10758" width="14.85546875" style="8" customWidth="1"/>
    <col min="10759" max="10759" width="19.5703125" style="8" customWidth="1"/>
    <col min="10760" max="10760" width="13.7109375" style="8" customWidth="1"/>
    <col min="10761" max="10761" width="14.7109375" style="8" customWidth="1"/>
    <col min="10762" max="10763" width="14.140625" style="8" customWidth="1"/>
    <col min="10764" max="10764" width="15.140625" style="8" customWidth="1"/>
    <col min="10765" max="10765" width="21.5703125" style="8" customWidth="1"/>
    <col min="10766" max="11007" width="9.140625" style="8"/>
    <col min="11008" max="11008" width="6.5703125" style="8" customWidth="1"/>
    <col min="11009" max="11009" width="35.28515625" style="8" customWidth="1"/>
    <col min="11010" max="11010" width="14" style="8" customWidth="1"/>
    <col min="11011" max="11011" width="11.42578125" style="8" customWidth="1"/>
    <col min="11012" max="11012" width="21.7109375" style="8" customWidth="1"/>
    <col min="11013" max="11013" width="13.7109375" style="8" customWidth="1"/>
    <col min="11014" max="11014" width="14.85546875" style="8" customWidth="1"/>
    <col min="11015" max="11015" width="19.5703125" style="8" customWidth="1"/>
    <col min="11016" max="11016" width="13.7109375" style="8" customWidth="1"/>
    <col min="11017" max="11017" width="14.7109375" style="8" customWidth="1"/>
    <col min="11018" max="11019" width="14.140625" style="8" customWidth="1"/>
    <col min="11020" max="11020" width="15.140625" style="8" customWidth="1"/>
    <col min="11021" max="11021" width="21.5703125" style="8" customWidth="1"/>
    <col min="11022" max="11263" width="9.140625" style="8"/>
    <col min="11264" max="11264" width="6.5703125" style="8" customWidth="1"/>
    <col min="11265" max="11265" width="35.28515625" style="8" customWidth="1"/>
    <col min="11266" max="11266" width="14" style="8" customWidth="1"/>
    <col min="11267" max="11267" width="11.42578125" style="8" customWidth="1"/>
    <col min="11268" max="11268" width="21.7109375" style="8" customWidth="1"/>
    <col min="11269" max="11269" width="13.7109375" style="8" customWidth="1"/>
    <col min="11270" max="11270" width="14.85546875" style="8" customWidth="1"/>
    <col min="11271" max="11271" width="19.5703125" style="8" customWidth="1"/>
    <col min="11272" max="11272" width="13.7109375" style="8" customWidth="1"/>
    <col min="11273" max="11273" width="14.7109375" style="8" customWidth="1"/>
    <col min="11274" max="11275" width="14.140625" style="8" customWidth="1"/>
    <col min="11276" max="11276" width="15.140625" style="8" customWidth="1"/>
    <col min="11277" max="11277" width="21.5703125" style="8" customWidth="1"/>
    <col min="11278" max="11519" width="9.140625" style="8"/>
    <col min="11520" max="11520" width="6.5703125" style="8" customWidth="1"/>
    <col min="11521" max="11521" width="35.28515625" style="8" customWidth="1"/>
    <col min="11522" max="11522" width="14" style="8" customWidth="1"/>
    <col min="11523" max="11523" width="11.42578125" style="8" customWidth="1"/>
    <col min="11524" max="11524" width="21.7109375" style="8" customWidth="1"/>
    <col min="11525" max="11525" width="13.7109375" style="8" customWidth="1"/>
    <col min="11526" max="11526" width="14.85546875" style="8" customWidth="1"/>
    <col min="11527" max="11527" width="19.5703125" style="8" customWidth="1"/>
    <col min="11528" max="11528" width="13.7109375" style="8" customWidth="1"/>
    <col min="11529" max="11529" width="14.7109375" style="8" customWidth="1"/>
    <col min="11530" max="11531" width="14.140625" style="8" customWidth="1"/>
    <col min="11532" max="11532" width="15.140625" style="8" customWidth="1"/>
    <col min="11533" max="11533" width="21.5703125" style="8" customWidth="1"/>
    <col min="11534" max="11775" width="9.140625" style="8"/>
    <col min="11776" max="11776" width="6.5703125" style="8" customWidth="1"/>
    <col min="11777" max="11777" width="35.28515625" style="8" customWidth="1"/>
    <col min="11778" max="11778" width="14" style="8" customWidth="1"/>
    <col min="11779" max="11779" width="11.42578125" style="8" customWidth="1"/>
    <col min="11780" max="11780" width="21.7109375" style="8" customWidth="1"/>
    <col min="11781" max="11781" width="13.7109375" style="8" customWidth="1"/>
    <col min="11782" max="11782" width="14.85546875" style="8" customWidth="1"/>
    <col min="11783" max="11783" width="19.5703125" style="8" customWidth="1"/>
    <col min="11784" max="11784" width="13.7109375" style="8" customWidth="1"/>
    <col min="11785" max="11785" width="14.7109375" style="8" customWidth="1"/>
    <col min="11786" max="11787" width="14.140625" style="8" customWidth="1"/>
    <col min="11788" max="11788" width="15.140625" style="8" customWidth="1"/>
    <col min="11789" max="11789" width="21.5703125" style="8" customWidth="1"/>
    <col min="11790" max="12031" width="9.140625" style="8"/>
    <col min="12032" max="12032" width="6.5703125" style="8" customWidth="1"/>
    <col min="12033" max="12033" width="35.28515625" style="8" customWidth="1"/>
    <col min="12034" max="12034" width="14" style="8" customWidth="1"/>
    <col min="12035" max="12035" width="11.42578125" style="8" customWidth="1"/>
    <col min="12036" max="12036" width="21.7109375" style="8" customWidth="1"/>
    <col min="12037" max="12037" width="13.7109375" style="8" customWidth="1"/>
    <col min="12038" max="12038" width="14.85546875" style="8" customWidth="1"/>
    <col min="12039" max="12039" width="19.5703125" style="8" customWidth="1"/>
    <col min="12040" max="12040" width="13.7109375" style="8" customWidth="1"/>
    <col min="12041" max="12041" width="14.7109375" style="8" customWidth="1"/>
    <col min="12042" max="12043" width="14.140625" style="8" customWidth="1"/>
    <col min="12044" max="12044" width="15.140625" style="8" customWidth="1"/>
    <col min="12045" max="12045" width="21.5703125" style="8" customWidth="1"/>
    <col min="12046" max="12287" width="9.140625" style="8"/>
    <col min="12288" max="12288" width="6.5703125" style="8" customWidth="1"/>
    <col min="12289" max="12289" width="35.28515625" style="8" customWidth="1"/>
    <col min="12290" max="12290" width="14" style="8" customWidth="1"/>
    <col min="12291" max="12291" width="11.42578125" style="8" customWidth="1"/>
    <col min="12292" max="12292" width="21.7109375" style="8" customWidth="1"/>
    <col min="12293" max="12293" width="13.7109375" style="8" customWidth="1"/>
    <col min="12294" max="12294" width="14.85546875" style="8" customWidth="1"/>
    <col min="12295" max="12295" width="19.5703125" style="8" customWidth="1"/>
    <col min="12296" max="12296" width="13.7109375" style="8" customWidth="1"/>
    <col min="12297" max="12297" width="14.7109375" style="8" customWidth="1"/>
    <col min="12298" max="12299" width="14.140625" style="8" customWidth="1"/>
    <col min="12300" max="12300" width="15.140625" style="8" customWidth="1"/>
    <col min="12301" max="12301" width="21.5703125" style="8" customWidth="1"/>
    <col min="12302" max="12543" width="9.140625" style="8"/>
    <col min="12544" max="12544" width="6.5703125" style="8" customWidth="1"/>
    <col min="12545" max="12545" width="35.28515625" style="8" customWidth="1"/>
    <col min="12546" max="12546" width="14" style="8" customWidth="1"/>
    <col min="12547" max="12547" width="11.42578125" style="8" customWidth="1"/>
    <col min="12548" max="12548" width="21.7109375" style="8" customWidth="1"/>
    <col min="12549" max="12549" width="13.7109375" style="8" customWidth="1"/>
    <col min="12550" max="12550" width="14.85546875" style="8" customWidth="1"/>
    <col min="12551" max="12551" width="19.5703125" style="8" customWidth="1"/>
    <col min="12552" max="12552" width="13.7109375" style="8" customWidth="1"/>
    <col min="12553" max="12553" width="14.7109375" style="8" customWidth="1"/>
    <col min="12554" max="12555" width="14.140625" style="8" customWidth="1"/>
    <col min="12556" max="12556" width="15.140625" style="8" customWidth="1"/>
    <col min="12557" max="12557" width="21.5703125" style="8" customWidth="1"/>
    <col min="12558" max="12799" width="9.140625" style="8"/>
    <col min="12800" max="12800" width="6.5703125" style="8" customWidth="1"/>
    <col min="12801" max="12801" width="35.28515625" style="8" customWidth="1"/>
    <col min="12802" max="12802" width="14" style="8" customWidth="1"/>
    <col min="12803" max="12803" width="11.42578125" style="8" customWidth="1"/>
    <col min="12804" max="12804" width="21.7109375" style="8" customWidth="1"/>
    <col min="12805" max="12805" width="13.7109375" style="8" customWidth="1"/>
    <col min="12806" max="12806" width="14.85546875" style="8" customWidth="1"/>
    <col min="12807" max="12807" width="19.5703125" style="8" customWidth="1"/>
    <col min="12808" max="12808" width="13.7109375" style="8" customWidth="1"/>
    <col min="12809" max="12809" width="14.7109375" style="8" customWidth="1"/>
    <col min="12810" max="12811" width="14.140625" style="8" customWidth="1"/>
    <col min="12812" max="12812" width="15.140625" style="8" customWidth="1"/>
    <col min="12813" max="12813" width="21.5703125" style="8" customWidth="1"/>
    <col min="12814" max="13055" width="9.140625" style="8"/>
    <col min="13056" max="13056" width="6.5703125" style="8" customWidth="1"/>
    <col min="13057" max="13057" width="35.28515625" style="8" customWidth="1"/>
    <col min="13058" max="13058" width="14" style="8" customWidth="1"/>
    <col min="13059" max="13059" width="11.42578125" style="8" customWidth="1"/>
    <col min="13060" max="13060" width="21.7109375" style="8" customWidth="1"/>
    <col min="13061" max="13061" width="13.7109375" style="8" customWidth="1"/>
    <col min="13062" max="13062" width="14.85546875" style="8" customWidth="1"/>
    <col min="13063" max="13063" width="19.5703125" style="8" customWidth="1"/>
    <col min="13064" max="13064" width="13.7109375" style="8" customWidth="1"/>
    <col min="13065" max="13065" width="14.7109375" style="8" customWidth="1"/>
    <col min="13066" max="13067" width="14.140625" style="8" customWidth="1"/>
    <col min="13068" max="13068" width="15.140625" style="8" customWidth="1"/>
    <col min="13069" max="13069" width="21.5703125" style="8" customWidth="1"/>
    <col min="13070" max="13311" width="9.140625" style="8"/>
    <col min="13312" max="13312" width="6.5703125" style="8" customWidth="1"/>
    <col min="13313" max="13313" width="35.28515625" style="8" customWidth="1"/>
    <col min="13314" max="13314" width="14" style="8" customWidth="1"/>
    <col min="13315" max="13315" width="11.42578125" style="8" customWidth="1"/>
    <col min="13316" max="13316" width="21.7109375" style="8" customWidth="1"/>
    <col min="13317" max="13317" width="13.7109375" style="8" customWidth="1"/>
    <col min="13318" max="13318" width="14.85546875" style="8" customWidth="1"/>
    <col min="13319" max="13319" width="19.5703125" style="8" customWidth="1"/>
    <col min="13320" max="13320" width="13.7109375" style="8" customWidth="1"/>
    <col min="13321" max="13321" width="14.7109375" style="8" customWidth="1"/>
    <col min="13322" max="13323" width="14.140625" style="8" customWidth="1"/>
    <col min="13324" max="13324" width="15.140625" style="8" customWidth="1"/>
    <col min="13325" max="13325" width="21.5703125" style="8" customWidth="1"/>
    <col min="13326" max="13567" width="9.140625" style="8"/>
    <col min="13568" max="13568" width="6.5703125" style="8" customWidth="1"/>
    <col min="13569" max="13569" width="35.28515625" style="8" customWidth="1"/>
    <col min="13570" max="13570" width="14" style="8" customWidth="1"/>
    <col min="13571" max="13571" width="11.42578125" style="8" customWidth="1"/>
    <col min="13572" max="13572" width="21.7109375" style="8" customWidth="1"/>
    <col min="13573" max="13573" width="13.7109375" style="8" customWidth="1"/>
    <col min="13574" max="13574" width="14.85546875" style="8" customWidth="1"/>
    <col min="13575" max="13575" width="19.5703125" style="8" customWidth="1"/>
    <col min="13576" max="13576" width="13.7109375" style="8" customWidth="1"/>
    <col min="13577" max="13577" width="14.7109375" style="8" customWidth="1"/>
    <col min="13578" max="13579" width="14.140625" style="8" customWidth="1"/>
    <col min="13580" max="13580" width="15.140625" style="8" customWidth="1"/>
    <col min="13581" max="13581" width="21.5703125" style="8" customWidth="1"/>
    <col min="13582" max="13823" width="9.140625" style="8"/>
    <col min="13824" max="13824" width="6.5703125" style="8" customWidth="1"/>
    <col min="13825" max="13825" width="35.28515625" style="8" customWidth="1"/>
    <col min="13826" max="13826" width="14" style="8" customWidth="1"/>
    <col min="13827" max="13827" width="11.42578125" style="8" customWidth="1"/>
    <col min="13828" max="13828" width="21.7109375" style="8" customWidth="1"/>
    <col min="13829" max="13829" width="13.7109375" style="8" customWidth="1"/>
    <col min="13830" max="13830" width="14.85546875" style="8" customWidth="1"/>
    <col min="13831" max="13831" width="19.5703125" style="8" customWidth="1"/>
    <col min="13832" max="13832" width="13.7109375" style="8" customWidth="1"/>
    <col min="13833" max="13833" width="14.7109375" style="8" customWidth="1"/>
    <col min="13834" max="13835" width="14.140625" style="8" customWidth="1"/>
    <col min="13836" max="13836" width="15.140625" style="8" customWidth="1"/>
    <col min="13837" max="13837" width="21.5703125" style="8" customWidth="1"/>
    <col min="13838" max="14079" width="9.140625" style="8"/>
    <col min="14080" max="14080" width="6.5703125" style="8" customWidth="1"/>
    <col min="14081" max="14081" width="35.28515625" style="8" customWidth="1"/>
    <col min="14082" max="14082" width="14" style="8" customWidth="1"/>
    <col min="14083" max="14083" width="11.42578125" style="8" customWidth="1"/>
    <col min="14084" max="14084" width="21.7109375" style="8" customWidth="1"/>
    <col min="14085" max="14085" width="13.7109375" style="8" customWidth="1"/>
    <col min="14086" max="14086" width="14.85546875" style="8" customWidth="1"/>
    <col min="14087" max="14087" width="19.5703125" style="8" customWidth="1"/>
    <col min="14088" max="14088" width="13.7109375" style="8" customWidth="1"/>
    <col min="14089" max="14089" width="14.7109375" style="8" customWidth="1"/>
    <col min="14090" max="14091" width="14.140625" style="8" customWidth="1"/>
    <col min="14092" max="14092" width="15.140625" style="8" customWidth="1"/>
    <col min="14093" max="14093" width="21.5703125" style="8" customWidth="1"/>
    <col min="14094" max="14335" width="9.140625" style="8"/>
    <col min="14336" max="14336" width="6.5703125" style="8" customWidth="1"/>
    <col min="14337" max="14337" width="35.28515625" style="8" customWidth="1"/>
    <col min="14338" max="14338" width="14" style="8" customWidth="1"/>
    <col min="14339" max="14339" width="11.42578125" style="8" customWidth="1"/>
    <col min="14340" max="14340" width="21.7109375" style="8" customWidth="1"/>
    <col min="14341" max="14341" width="13.7109375" style="8" customWidth="1"/>
    <col min="14342" max="14342" width="14.85546875" style="8" customWidth="1"/>
    <col min="14343" max="14343" width="19.5703125" style="8" customWidth="1"/>
    <col min="14344" max="14344" width="13.7109375" style="8" customWidth="1"/>
    <col min="14345" max="14345" width="14.7109375" style="8" customWidth="1"/>
    <col min="14346" max="14347" width="14.140625" style="8" customWidth="1"/>
    <col min="14348" max="14348" width="15.140625" style="8" customWidth="1"/>
    <col min="14349" max="14349" width="21.5703125" style="8" customWidth="1"/>
    <col min="14350" max="14591" width="9.140625" style="8"/>
    <col min="14592" max="14592" width="6.5703125" style="8" customWidth="1"/>
    <col min="14593" max="14593" width="35.28515625" style="8" customWidth="1"/>
    <col min="14594" max="14594" width="14" style="8" customWidth="1"/>
    <col min="14595" max="14595" width="11.42578125" style="8" customWidth="1"/>
    <col min="14596" max="14596" width="21.7109375" style="8" customWidth="1"/>
    <col min="14597" max="14597" width="13.7109375" style="8" customWidth="1"/>
    <col min="14598" max="14598" width="14.85546875" style="8" customWidth="1"/>
    <col min="14599" max="14599" width="19.5703125" style="8" customWidth="1"/>
    <col min="14600" max="14600" width="13.7109375" style="8" customWidth="1"/>
    <col min="14601" max="14601" width="14.7109375" style="8" customWidth="1"/>
    <col min="14602" max="14603" width="14.140625" style="8" customWidth="1"/>
    <col min="14604" max="14604" width="15.140625" style="8" customWidth="1"/>
    <col min="14605" max="14605" width="21.5703125" style="8" customWidth="1"/>
    <col min="14606" max="14847" width="9.140625" style="8"/>
    <col min="14848" max="14848" width="6.5703125" style="8" customWidth="1"/>
    <col min="14849" max="14849" width="35.28515625" style="8" customWidth="1"/>
    <col min="14850" max="14850" width="14" style="8" customWidth="1"/>
    <col min="14851" max="14851" width="11.42578125" style="8" customWidth="1"/>
    <col min="14852" max="14852" width="21.7109375" style="8" customWidth="1"/>
    <col min="14853" max="14853" width="13.7109375" style="8" customWidth="1"/>
    <col min="14854" max="14854" width="14.85546875" style="8" customWidth="1"/>
    <col min="14855" max="14855" width="19.5703125" style="8" customWidth="1"/>
    <col min="14856" max="14856" width="13.7109375" style="8" customWidth="1"/>
    <col min="14857" max="14857" width="14.7109375" style="8" customWidth="1"/>
    <col min="14858" max="14859" width="14.140625" style="8" customWidth="1"/>
    <col min="14860" max="14860" width="15.140625" style="8" customWidth="1"/>
    <col min="14861" max="14861" width="21.5703125" style="8" customWidth="1"/>
    <col min="14862" max="15103" width="9.140625" style="8"/>
    <col min="15104" max="15104" width="6.5703125" style="8" customWidth="1"/>
    <col min="15105" max="15105" width="35.28515625" style="8" customWidth="1"/>
    <col min="15106" max="15106" width="14" style="8" customWidth="1"/>
    <col min="15107" max="15107" width="11.42578125" style="8" customWidth="1"/>
    <col min="15108" max="15108" width="21.7109375" style="8" customWidth="1"/>
    <col min="15109" max="15109" width="13.7109375" style="8" customWidth="1"/>
    <col min="15110" max="15110" width="14.85546875" style="8" customWidth="1"/>
    <col min="15111" max="15111" width="19.5703125" style="8" customWidth="1"/>
    <col min="15112" max="15112" width="13.7109375" style="8" customWidth="1"/>
    <col min="15113" max="15113" width="14.7109375" style="8" customWidth="1"/>
    <col min="15114" max="15115" width="14.140625" style="8" customWidth="1"/>
    <col min="15116" max="15116" width="15.140625" style="8" customWidth="1"/>
    <col min="15117" max="15117" width="21.5703125" style="8" customWidth="1"/>
    <col min="15118" max="15359" width="9.140625" style="8"/>
    <col min="15360" max="15360" width="6.5703125" style="8" customWidth="1"/>
    <col min="15361" max="15361" width="35.28515625" style="8" customWidth="1"/>
    <col min="15362" max="15362" width="14" style="8" customWidth="1"/>
    <col min="15363" max="15363" width="11.42578125" style="8" customWidth="1"/>
    <col min="15364" max="15364" width="21.7109375" style="8" customWidth="1"/>
    <col min="15365" max="15365" width="13.7109375" style="8" customWidth="1"/>
    <col min="15366" max="15366" width="14.85546875" style="8" customWidth="1"/>
    <col min="15367" max="15367" width="19.5703125" style="8" customWidth="1"/>
    <col min="15368" max="15368" width="13.7109375" style="8" customWidth="1"/>
    <col min="15369" max="15369" width="14.7109375" style="8" customWidth="1"/>
    <col min="15370" max="15371" width="14.140625" style="8" customWidth="1"/>
    <col min="15372" max="15372" width="15.140625" style="8" customWidth="1"/>
    <col min="15373" max="15373" width="21.5703125" style="8" customWidth="1"/>
    <col min="15374" max="15615" width="9.140625" style="8"/>
    <col min="15616" max="15616" width="6.5703125" style="8" customWidth="1"/>
    <col min="15617" max="15617" width="35.28515625" style="8" customWidth="1"/>
    <col min="15618" max="15618" width="14" style="8" customWidth="1"/>
    <col min="15619" max="15619" width="11.42578125" style="8" customWidth="1"/>
    <col min="15620" max="15620" width="21.7109375" style="8" customWidth="1"/>
    <col min="15621" max="15621" width="13.7109375" style="8" customWidth="1"/>
    <col min="15622" max="15622" width="14.85546875" style="8" customWidth="1"/>
    <col min="15623" max="15623" width="19.5703125" style="8" customWidth="1"/>
    <col min="15624" max="15624" width="13.7109375" style="8" customWidth="1"/>
    <col min="15625" max="15625" width="14.7109375" style="8" customWidth="1"/>
    <col min="15626" max="15627" width="14.140625" style="8" customWidth="1"/>
    <col min="15628" max="15628" width="15.140625" style="8" customWidth="1"/>
    <col min="15629" max="15629" width="21.5703125" style="8" customWidth="1"/>
    <col min="15630" max="15871" width="9.140625" style="8"/>
    <col min="15872" max="15872" width="6.5703125" style="8" customWidth="1"/>
    <col min="15873" max="15873" width="35.28515625" style="8" customWidth="1"/>
    <col min="15874" max="15874" width="14" style="8" customWidth="1"/>
    <col min="15875" max="15875" width="11.42578125" style="8" customWidth="1"/>
    <col min="15876" max="15876" width="21.7109375" style="8" customWidth="1"/>
    <col min="15877" max="15877" width="13.7109375" style="8" customWidth="1"/>
    <col min="15878" max="15878" width="14.85546875" style="8" customWidth="1"/>
    <col min="15879" max="15879" width="19.5703125" style="8" customWidth="1"/>
    <col min="15880" max="15880" width="13.7109375" style="8" customWidth="1"/>
    <col min="15881" max="15881" width="14.7109375" style="8" customWidth="1"/>
    <col min="15882" max="15883" width="14.140625" style="8" customWidth="1"/>
    <col min="15884" max="15884" width="15.140625" style="8" customWidth="1"/>
    <col min="15885" max="15885" width="21.5703125" style="8" customWidth="1"/>
    <col min="15886" max="16127" width="9.140625" style="8"/>
    <col min="16128" max="16128" width="6.5703125" style="8" customWidth="1"/>
    <col min="16129" max="16129" width="35.28515625" style="8" customWidth="1"/>
    <col min="16130" max="16130" width="14" style="8" customWidth="1"/>
    <col min="16131" max="16131" width="11.42578125" style="8" customWidth="1"/>
    <col min="16132" max="16132" width="21.7109375" style="8" customWidth="1"/>
    <col min="16133" max="16133" width="13.7109375" style="8" customWidth="1"/>
    <col min="16134" max="16134" width="14.85546875" style="8" customWidth="1"/>
    <col min="16135" max="16135" width="19.5703125" style="8" customWidth="1"/>
    <col min="16136" max="16136" width="13.7109375" style="8" customWidth="1"/>
    <col min="16137" max="16137" width="14.7109375" style="8" customWidth="1"/>
    <col min="16138" max="16139" width="14.140625" style="8" customWidth="1"/>
    <col min="16140" max="16140" width="15.140625" style="8" customWidth="1"/>
    <col min="16141" max="16141" width="21.5703125" style="8" customWidth="1"/>
    <col min="16142" max="16384" width="9.140625" style="8"/>
  </cols>
  <sheetData>
    <row r="1" spans="1:13" ht="54" customHeight="1" x14ac:dyDescent="0.25">
      <c r="A1" s="76" t="str">
        <f>'МП Коммунальная инфр'!A1:V1</f>
        <v>Отчет об использовании денежных средств в рамках исполнения мероприятий 
муниципальной программы "Развитие коммунальной инфраструктуры муниципального района «Заполярный район» на 2020-2030 годы"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4" customHeight="1" x14ac:dyDescent="0.25">
      <c r="A2" s="76" t="s">
        <v>99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24" customHeight="1" x14ac:dyDescent="0.25">
      <c r="A3" s="77" t="s">
        <v>13</v>
      </c>
      <c r="B3" s="77" t="s">
        <v>14</v>
      </c>
      <c r="C3" s="78" t="s">
        <v>15</v>
      </c>
      <c r="D3" s="79"/>
      <c r="E3" s="77" t="s">
        <v>16</v>
      </c>
      <c r="F3" s="77" t="s">
        <v>17</v>
      </c>
      <c r="G3" s="77" t="s">
        <v>18</v>
      </c>
      <c r="H3" s="77" t="s">
        <v>19</v>
      </c>
      <c r="I3" s="80" t="s">
        <v>28</v>
      </c>
      <c r="J3" s="80" t="s">
        <v>20</v>
      </c>
      <c r="K3" s="77" t="s">
        <v>21</v>
      </c>
      <c r="L3" s="77"/>
      <c r="M3" s="77"/>
    </row>
    <row r="4" spans="1:13" ht="15" customHeight="1" x14ac:dyDescent="0.25">
      <c r="A4" s="77"/>
      <c r="B4" s="77"/>
      <c r="C4" s="80" t="s">
        <v>22</v>
      </c>
      <c r="D4" s="80" t="s">
        <v>23</v>
      </c>
      <c r="E4" s="77"/>
      <c r="F4" s="77"/>
      <c r="G4" s="77"/>
      <c r="H4" s="77"/>
      <c r="I4" s="81"/>
      <c r="J4" s="81"/>
      <c r="K4" s="77" t="s">
        <v>24</v>
      </c>
      <c r="L4" s="80" t="s">
        <v>25</v>
      </c>
      <c r="M4" s="77" t="s">
        <v>26</v>
      </c>
    </row>
    <row r="5" spans="1:13" ht="31.5" customHeight="1" x14ac:dyDescent="0.25">
      <c r="A5" s="77"/>
      <c r="B5" s="77"/>
      <c r="C5" s="82"/>
      <c r="D5" s="82"/>
      <c r="E5" s="77"/>
      <c r="F5" s="77"/>
      <c r="G5" s="77"/>
      <c r="H5" s="77"/>
      <c r="I5" s="82"/>
      <c r="J5" s="82"/>
      <c r="K5" s="77"/>
      <c r="L5" s="82"/>
      <c r="M5" s="77"/>
    </row>
    <row r="6" spans="1:13" x14ac:dyDescent="0.25">
      <c r="A6" s="9">
        <v>1</v>
      </c>
      <c r="B6" s="9">
        <v>2</v>
      </c>
      <c r="C6" s="9">
        <f>B6+1</f>
        <v>3</v>
      </c>
      <c r="D6" s="9">
        <f t="shared" ref="D6:K6" si="0">C6+1</f>
        <v>4</v>
      </c>
      <c r="E6" s="9">
        <v>3</v>
      </c>
      <c r="F6" s="9">
        <f t="shared" si="0"/>
        <v>4</v>
      </c>
      <c r="G6" s="9">
        <f t="shared" si="0"/>
        <v>5</v>
      </c>
      <c r="H6" s="9">
        <f t="shared" si="0"/>
        <v>6</v>
      </c>
      <c r="I6" s="9">
        <f t="shared" si="0"/>
        <v>7</v>
      </c>
      <c r="J6" s="9">
        <f t="shared" si="0"/>
        <v>8</v>
      </c>
      <c r="K6" s="9">
        <f t="shared" si="0"/>
        <v>9</v>
      </c>
      <c r="L6" s="9">
        <v>10</v>
      </c>
      <c r="M6" s="9">
        <v>11</v>
      </c>
    </row>
    <row r="7" spans="1:13" s="15" customFormat="1" ht="48" customHeight="1" x14ac:dyDescent="0.25">
      <c r="A7" s="12">
        <v>1</v>
      </c>
      <c r="B7" s="23" t="str">
        <f>'МП Коммунальная инфр'!B70</f>
        <v>Приобретение и доставка до г. Архангельска  прицепа для колёсного вездехода ТРЭКОЛ</v>
      </c>
      <c r="C7" s="14"/>
      <c r="D7" s="14"/>
      <c r="E7" s="12" t="s">
        <v>112</v>
      </c>
      <c r="F7" s="12" t="s">
        <v>111</v>
      </c>
      <c r="G7" s="20" t="s">
        <v>12</v>
      </c>
      <c r="H7" s="21"/>
      <c r="I7" s="24">
        <v>460</v>
      </c>
      <c r="J7" s="14"/>
      <c r="K7" s="16">
        <v>460</v>
      </c>
      <c r="L7" s="22"/>
      <c r="M7" s="16">
        <v>460</v>
      </c>
    </row>
    <row r="8" spans="1:13" s="15" customFormat="1" ht="84.75" customHeight="1" x14ac:dyDescent="0.25">
      <c r="A8" s="12">
        <v>2</v>
      </c>
      <c r="B8" s="23" t="str">
        <f>'МП Коммунальная инфр'!B71</f>
        <v>Приобретение и доставка до г. Архангельска гусеничных тракторов</v>
      </c>
      <c r="C8" s="32"/>
      <c r="D8" s="32"/>
      <c r="E8" s="12" t="s">
        <v>114</v>
      </c>
      <c r="F8" s="12" t="s">
        <v>113</v>
      </c>
      <c r="G8" s="20" t="s">
        <v>12</v>
      </c>
      <c r="H8" s="21"/>
      <c r="I8" s="24">
        <v>5492.7</v>
      </c>
      <c r="J8" s="14"/>
      <c r="K8" s="16">
        <v>5492.7</v>
      </c>
      <c r="L8" s="22"/>
      <c r="M8" s="16">
        <v>5492.7</v>
      </c>
    </row>
    <row r="9" spans="1:13" s="15" customFormat="1" ht="48" customHeight="1" x14ac:dyDescent="0.25">
      <c r="A9" s="12">
        <v>3</v>
      </c>
      <c r="B9" s="23" t="str">
        <f>'МП Коммунальная инфр'!B72</f>
        <v xml:space="preserve">Приобретение и доставка до г. Нарьян-Мар тракторных прицепов </v>
      </c>
      <c r="C9" s="32"/>
      <c r="D9" s="32"/>
      <c r="E9" s="53" t="s">
        <v>95</v>
      </c>
      <c r="F9" s="12" t="s">
        <v>94</v>
      </c>
      <c r="G9" s="20" t="s">
        <v>12</v>
      </c>
      <c r="H9" s="21"/>
      <c r="I9" s="24">
        <v>2044.02</v>
      </c>
      <c r="J9" s="14"/>
      <c r="K9" s="16">
        <f>I9</f>
        <v>2044.02</v>
      </c>
      <c r="L9" s="22"/>
      <c r="M9" s="16">
        <f>K9</f>
        <v>2044.02</v>
      </c>
    </row>
    <row r="10" spans="1:13" s="15" customFormat="1" ht="48" customHeight="1" x14ac:dyDescent="0.25">
      <c r="A10" s="12">
        <v>4</v>
      </c>
      <c r="B10" s="23" t="str">
        <f>'МП Коммунальная инфр'!B73</f>
        <v>Приобретение и доставка до г. Архангельска снегоочистителя со фрезернороторной установкой</v>
      </c>
      <c r="C10" s="32"/>
      <c r="D10" s="32"/>
      <c r="E10" s="12" t="s">
        <v>116</v>
      </c>
      <c r="F10" s="12" t="s">
        <v>115</v>
      </c>
      <c r="G10" s="20" t="s">
        <v>12</v>
      </c>
      <c r="H10" s="21"/>
      <c r="I10" s="24">
        <v>8994.7999999999993</v>
      </c>
      <c r="J10" s="14"/>
      <c r="K10" s="16">
        <f t="shared" ref="K10:K11" si="1">I10</f>
        <v>8994.7999999999993</v>
      </c>
      <c r="L10" s="22"/>
      <c r="M10" s="16">
        <f t="shared" ref="M10:M11" si="2">K10</f>
        <v>8994.7999999999993</v>
      </c>
    </row>
    <row r="11" spans="1:13" s="15" customFormat="1" ht="48" customHeight="1" x14ac:dyDescent="0.25">
      <c r="A11" s="12">
        <v>5</v>
      </c>
      <c r="B11" s="23" t="str">
        <f>'МП Коммунальная инфр'!B75</f>
        <v>Приобретение и доставка до г. Архангельска фронтального погрузчика</v>
      </c>
      <c r="C11" s="32"/>
      <c r="D11" s="32"/>
      <c r="E11" s="53" t="s">
        <v>96</v>
      </c>
      <c r="F11" s="12" t="s">
        <v>97</v>
      </c>
      <c r="G11" s="20" t="s">
        <v>12</v>
      </c>
      <c r="H11" s="21" t="s">
        <v>98</v>
      </c>
      <c r="I11" s="24">
        <v>6130</v>
      </c>
      <c r="J11" s="14"/>
      <c r="K11" s="16">
        <f t="shared" si="1"/>
        <v>6130</v>
      </c>
      <c r="L11" s="22"/>
      <c r="M11" s="16">
        <f t="shared" si="2"/>
        <v>6130</v>
      </c>
    </row>
    <row r="12" spans="1:13" s="15" customFormat="1" ht="143.25" customHeight="1" x14ac:dyDescent="0.25">
      <c r="A12" s="12">
        <v>6</v>
      </c>
      <c r="B12" s="23" t="s">
        <v>85</v>
      </c>
      <c r="C12" s="32"/>
      <c r="D12" s="32"/>
      <c r="E12" s="12" t="s">
        <v>117</v>
      </c>
      <c r="F12" s="12" t="s">
        <v>118</v>
      </c>
      <c r="G12" s="12" t="s">
        <v>119</v>
      </c>
      <c r="H12" s="21" t="s">
        <v>120</v>
      </c>
      <c r="I12" s="24">
        <v>8379.2000000000007</v>
      </c>
      <c r="J12" s="14"/>
      <c r="K12" s="16">
        <f>M12</f>
        <v>8379.2000000000007</v>
      </c>
      <c r="L12" s="22"/>
      <c r="M12" s="16">
        <f>'МП Коммунальная инфр'!M79</f>
        <v>8379.2000000000007</v>
      </c>
    </row>
    <row r="13" spans="1:13" ht="15" customHeight="1" x14ac:dyDescent="0.25">
      <c r="A13" s="83" t="s">
        <v>27</v>
      </c>
      <c r="B13" s="84"/>
      <c r="C13" s="84"/>
      <c r="D13" s="84"/>
      <c r="E13" s="84"/>
      <c r="F13" s="84"/>
      <c r="G13" s="84"/>
      <c r="H13" s="84"/>
      <c r="I13" s="85"/>
      <c r="J13" s="11">
        <f>SUM(J7:J12)</f>
        <v>0</v>
      </c>
      <c r="K13" s="11">
        <f>SUM(K7:K12)</f>
        <v>31500.719999999998</v>
      </c>
      <c r="L13" s="11">
        <f>SUM(L7:L12)</f>
        <v>0</v>
      </c>
      <c r="M13" s="11">
        <f>SUM(M7:M12)</f>
        <v>31500.719999999998</v>
      </c>
    </row>
  </sheetData>
  <mergeCells count="18">
    <mergeCell ref="A13:I13"/>
    <mergeCell ref="J3:J5"/>
    <mergeCell ref="K3:M3"/>
    <mergeCell ref="C4:C5"/>
    <mergeCell ref="D4:D5"/>
    <mergeCell ref="K4:K5"/>
    <mergeCell ref="L4:L5"/>
    <mergeCell ref="M4:M5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M9"/>
  <sheetViews>
    <sheetView view="pageBreakPreview" zoomScale="90" zoomScaleNormal="100" zoomScaleSheetLayoutView="90" workbookViewId="0">
      <selection activeCell="I8" sqref="I8"/>
    </sheetView>
  </sheetViews>
  <sheetFormatPr defaultRowHeight="15.75" x14ac:dyDescent="0.25"/>
  <cols>
    <col min="1" max="1" width="6.5703125" style="8" customWidth="1"/>
    <col min="2" max="2" width="35.28515625" style="8" customWidth="1"/>
    <col min="3" max="3" width="14" style="8" hidden="1" customWidth="1"/>
    <col min="4" max="4" width="11.42578125" style="8" hidden="1" customWidth="1"/>
    <col min="5" max="5" width="27.7109375" style="8" customWidth="1"/>
    <col min="6" max="6" width="17.28515625" style="8" customWidth="1"/>
    <col min="7" max="7" width="16.28515625" style="8" customWidth="1"/>
    <col min="8" max="8" width="19.5703125" style="8" customWidth="1"/>
    <col min="9" max="9" width="15.7109375" style="8" customWidth="1"/>
    <col min="10" max="10" width="14.7109375" style="8" customWidth="1"/>
    <col min="11" max="12" width="14.140625" style="8" customWidth="1"/>
    <col min="13" max="13" width="15.140625" style="8" customWidth="1"/>
    <col min="14" max="255" width="9.140625" style="8"/>
    <col min="256" max="256" width="6.5703125" style="8" customWidth="1"/>
    <col min="257" max="257" width="35.28515625" style="8" customWidth="1"/>
    <col min="258" max="258" width="14" style="8" customWidth="1"/>
    <col min="259" max="259" width="11.42578125" style="8" customWidth="1"/>
    <col min="260" max="260" width="21.7109375" style="8" customWidth="1"/>
    <col min="261" max="261" width="13.7109375" style="8" customWidth="1"/>
    <col min="262" max="262" width="14.85546875" style="8" customWidth="1"/>
    <col min="263" max="263" width="19.5703125" style="8" customWidth="1"/>
    <col min="264" max="264" width="13.7109375" style="8" customWidth="1"/>
    <col min="265" max="265" width="14.7109375" style="8" customWidth="1"/>
    <col min="266" max="267" width="14.140625" style="8" customWidth="1"/>
    <col min="268" max="268" width="15.140625" style="8" customWidth="1"/>
    <col min="269" max="269" width="21.5703125" style="8" customWidth="1"/>
    <col min="270" max="511" width="9.140625" style="8"/>
    <col min="512" max="512" width="6.5703125" style="8" customWidth="1"/>
    <col min="513" max="513" width="35.28515625" style="8" customWidth="1"/>
    <col min="514" max="514" width="14" style="8" customWidth="1"/>
    <col min="515" max="515" width="11.42578125" style="8" customWidth="1"/>
    <col min="516" max="516" width="21.7109375" style="8" customWidth="1"/>
    <col min="517" max="517" width="13.7109375" style="8" customWidth="1"/>
    <col min="518" max="518" width="14.85546875" style="8" customWidth="1"/>
    <col min="519" max="519" width="19.5703125" style="8" customWidth="1"/>
    <col min="520" max="520" width="13.7109375" style="8" customWidth="1"/>
    <col min="521" max="521" width="14.7109375" style="8" customWidth="1"/>
    <col min="522" max="523" width="14.140625" style="8" customWidth="1"/>
    <col min="524" max="524" width="15.140625" style="8" customWidth="1"/>
    <col min="525" max="525" width="21.5703125" style="8" customWidth="1"/>
    <col min="526" max="767" width="9.140625" style="8"/>
    <col min="768" max="768" width="6.5703125" style="8" customWidth="1"/>
    <col min="769" max="769" width="35.28515625" style="8" customWidth="1"/>
    <col min="770" max="770" width="14" style="8" customWidth="1"/>
    <col min="771" max="771" width="11.42578125" style="8" customWidth="1"/>
    <col min="772" max="772" width="21.7109375" style="8" customWidth="1"/>
    <col min="773" max="773" width="13.7109375" style="8" customWidth="1"/>
    <col min="774" max="774" width="14.85546875" style="8" customWidth="1"/>
    <col min="775" max="775" width="19.5703125" style="8" customWidth="1"/>
    <col min="776" max="776" width="13.7109375" style="8" customWidth="1"/>
    <col min="777" max="777" width="14.7109375" style="8" customWidth="1"/>
    <col min="778" max="779" width="14.140625" style="8" customWidth="1"/>
    <col min="780" max="780" width="15.140625" style="8" customWidth="1"/>
    <col min="781" max="781" width="21.5703125" style="8" customWidth="1"/>
    <col min="782" max="1023" width="9.140625" style="8"/>
    <col min="1024" max="1024" width="6.5703125" style="8" customWidth="1"/>
    <col min="1025" max="1025" width="35.28515625" style="8" customWidth="1"/>
    <col min="1026" max="1026" width="14" style="8" customWidth="1"/>
    <col min="1027" max="1027" width="11.42578125" style="8" customWidth="1"/>
    <col min="1028" max="1028" width="21.7109375" style="8" customWidth="1"/>
    <col min="1029" max="1029" width="13.7109375" style="8" customWidth="1"/>
    <col min="1030" max="1030" width="14.85546875" style="8" customWidth="1"/>
    <col min="1031" max="1031" width="19.5703125" style="8" customWidth="1"/>
    <col min="1032" max="1032" width="13.7109375" style="8" customWidth="1"/>
    <col min="1033" max="1033" width="14.7109375" style="8" customWidth="1"/>
    <col min="1034" max="1035" width="14.140625" style="8" customWidth="1"/>
    <col min="1036" max="1036" width="15.140625" style="8" customWidth="1"/>
    <col min="1037" max="1037" width="21.5703125" style="8" customWidth="1"/>
    <col min="1038" max="1279" width="9.140625" style="8"/>
    <col min="1280" max="1280" width="6.5703125" style="8" customWidth="1"/>
    <col min="1281" max="1281" width="35.28515625" style="8" customWidth="1"/>
    <col min="1282" max="1282" width="14" style="8" customWidth="1"/>
    <col min="1283" max="1283" width="11.42578125" style="8" customWidth="1"/>
    <col min="1284" max="1284" width="21.7109375" style="8" customWidth="1"/>
    <col min="1285" max="1285" width="13.7109375" style="8" customWidth="1"/>
    <col min="1286" max="1286" width="14.85546875" style="8" customWidth="1"/>
    <col min="1287" max="1287" width="19.5703125" style="8" customWidth="1"/>
    <col min="1288" max="1288" width="13.7109375" style="8" customWidth="1"/>
    <col min="1289" max="1289" width="14.7109375" style="8" customWidth="1"/>
    <col min="1290" max="1291" width="14.140625" style="8" customWidth="1"/>
    <col min="1292" max="1292" width="15.140625" style="8" customWidth="1"/>
    <col min="1293" max="1293" width="21.5703125" style="8" customWidth="1"/>
    <col min="1294" max="1535" width="9.140625" style="8"/>
    <col min="1536" max="1536" width="6.5703125" style="8" customWidth="1"/>
    <col min="1537" max="1537" width="35.28515625" style="8" customWidth="1"/>
    <col min="1538" max="1538" width="14" style="8" customWidth="1"/>
    <col min="1539" max="1539" width="11.42578125" style="8" customWidth="1"/>
    <col min="1540" max="1540" width="21.7109375" style="8" customWidth="1"/>
    <col min="1541" max="1541" width="13.7109375" style="8" customWidth="1"/>
    <col min="1542" max="1542" width="14.85546875" style="8" customWidth="1"/>
    <col min="1543" max="1543" width="19.5703125" style="8" customWidth="1"/>
    <col min="1544" max="1544" width="13.7109375" style="8" customWidth="1"/>
    <col min="1545" max="1545" width="14.7109375" style="8" customWidth="1"/>
    <col min="1546" max="1547" width="14.140625" style="8" customWidth="1"/>
    <col min="1548" max="1548" width="15.140625" style="8" customWidth="1"/>
    <col min="1549" max="1549" width="21.5703125" style="8" customWidth="1"/>
    <col min="1550" max="1791" width="9.140625" style="8"/>
    <col min="1792" max="1792" width="6.5703125" style="8" customWidth="1"/>
    <col min="1793" max="1793" width="35.28515625" style="8" customWidth="1"/>
    <col min="1794" max="1794" width="14" style="8" customWidth="1"/>
    <col min="1795" max="1795" width="11.42578125" style="8" customWidth="1"/>
    <col min="1796" max="1796" width="21.7109375" style="8" customWidth="1"/>
    <col min="1797" max="1797" width="13.7109375" style="8" customWidth="1"/>
    <col min="1798" max="1798" width="14.85546875" style="8" customWidth="1"/>
    <col min="1799" max="1799" width="19.5703125" style="8" customWidth="1"/>
    <col min="1800" max="1800" width="13.7109375" style="8" customWidth="1"/>
    <col min="1801" max="1801" width="14.7109375" style="8" customWidth="1"/>
    <col min="1802" max="1803" width="14.140625" style="8" customWidth="1"/>
    <col min="1804" max="1804" width="15.140625" style="8" customWidth="1"/>
    <col min="1805" max="1805" width="21.5703125" style="8" customWidth="1"/>
    <col min="1806" max="2047" width="9.140625" style="8"/>
    <col min="2048" max="2048" width="6.5703125" style="8" customWidth="1"/>
    <col min="2049" max="2049" width="35.28515625" style="8" customWidth="1"/>
    <col min="2050" max="2050" width="14" style="8" customWidth="1"/>
    <col min="2051" max="2051" width="11.42578125" style="8" customWidth="1"/>
    <col min="2052" max="2052" width="21.7109375" style="8" customWidth="1"/>
    <col min="2053" max="2053" width="13.7109375" style="8" customWidth="1"/>
    <col min="2054" max="2054" width="14.85546875" style="8" customWidth="1"/>
    <col min="2055" max="2055" width="19.5703125" style="8" customWidth="1"/>
    <col min="2056" max="2056" width="13.7109375" style="8" customWidth="1"/>
    <col min="2057" max="2057" width="14.7109375" style="8" customWidth="1"/>
    <col min="2058" max="2059" width="14.140625" style="8" customWidth="1"/>
    <col min="2060" max="2060" width="15.140625" style="8" customWidth="1"/>
    <col min="2061" max="2061" width="21.5703125" style="8" customWidth="1"/>
    <col min="2062" max="2303" width="9.140625" style="8"/>
    <col min="2304" max="2304" width="6.5703125" style="8" customWidth="1"/>
    <col min="2305" max="2305" width="35.28515625" style="8" customWidth="1"/>
    <col min="2306" max="2306" width="14" style="8" customWidth="1"/>
    <col min="2307" max="2307" width="11.42578125" style="8" customWidth="1"/>
    <col min="2308" max="2308" width="21.7109375" style="8" customWidth="1"/>
    <col min="2309" max="2309" width="13.7109375" style="8" customWidth="1"/>
    <col min="2310" max="2310" width="14.85546875" style="8" customWidth="1"/>
    <col min="2311" max="2311" width="19.5703125" style="8" customWidth="1"/>
    <col min="2312" max="2312" width="13.7109375" style="8" customWidth="1"/>
    <col min="2313" max="2313" width="14.7109375" style="8" customWidth="1"/>
    <col min="2314" max="2315" width="14.140625" style="8" customWidth="1"/>
    <col min="2316" max="2316" width="15.140625" style="8" customWidth="1"/>
    <col min="2317" max="2317" width="21.5703125" style="8" customWidth="1"/>
    <col min="2318" max="2559" width="9.140625" style="8"/>
    <col min="2560" max="2560" width="6.5703125" style="8" customWidth="1"/>
    <col min="2561" max="2561" width="35.28515625" style="8" customWidth="1"/>
    <col min="2562" max="2562" width="14" style="8" customWidth="1"/>
    <col min="2563" max="2563" width="11.42578125" style="8" customWidth="1"/>
    <col min="2564" max="2564" width="21.7109375" style="8" customWidth="1"/>
    <col min="2565" max="2565" width="13.7109375" style="8" customWidth="1"/>
    <col min="2566" max="2566" width="14.85546875" style="8" customWidth="1"/>
    <col min="2567" max="2567" width="19.5703125" style="8" customWidth="1"/>
    <col min="2568" max="2568" width="13.7109375" style="8" customWidth="1"/>
    <col min="2569" max="2569" width="14.7109375" style="8" customWidth="1"/>
    <col min="2570" max="2571" width="14.140625" style="8" customWidth="1"/>
    <col min="2572" max="2572" width="15.140625" style="8" customWidth="1"/>
    <col min="2573" max="2573" width="21.5703125" style="8" customWidth="1"/>
    <col min="2574" max="2815" width="9.140625" style="8"/>
    <col min="2816" max="2816" width="6.5703125" style="8" customWidth="1"/>
    <col min="2817" max="2817" width="35.28515625" style="8" customWidth="1"/>
    <col min="2818" max="2818" width="14" style="8" customWidth="1"/>
    <col min="2819" max="2819" width="11.42578125" style="8" customWidth="1"/>
    <col min="2820" max="2820" width="21.7109375" style="8" customWidth="1"/>
    <col min="2821" max="2821" width="13.7109375" style="8" customWidth="1"/>
    <col min="2822" max="2822" width="14.85546875" style="8" customWidth="1"/>
    <col min="2823" max="2823" width="19.5703125" style="8" customWidth="1"/>
    <col min="2824" max="2824" width="13.7109375" style="8" customWidth="1"/>
    <col min="2825" max="2825" width="14.7109375" style="8" customWidth="1"/>
    <col min="2826" max="2827" width="14.140625" style="8" customWidth="1"/>
    <col min="2828" max="2828" width="15.140625" style="8" customWidth="1"/>
    <col min="2829" max="2829" width="21.5703125" style="8" customWidth="1"/>
    <col min="2830" max="3071" width="9.140625" style="8"/>
    <col min="3072" max="3072" width="6.5703125" style="8" customWidth="1"/>
    <col min="3073" max="3073" width="35.28515625" style="8" customWidth="1"/>
    <col min="3074" max="3074" width="14" style="8" customWidth="1"/>
    <col min="3075" max="3075" width="11.42578125" style="8" customWidth="1"/>
    <col min="3076" max="3076" width="21.7109375" style="8" customWidth="1"/>
    <col min="3077" max="3077" width="13.7109375" style="8" customWidth="1"/>
    <col min="3078" max="3078" width="14.85546875" style="8" customWidth="1"/>
    <col min="3079" max="3079" width="19.5703125" style="8" customWidth="1"/>
    <col min="3080" max="3080" width="13.7109375" style="8" customWidth="1"/>
    <col min="3081" max="3081" width="14.7109375" style="8" customWidth="1"/>
    <col min="3082" max="3083" width="14.140625" style="8" customWidth="1"/>
    <col min="3084" max="3084" width="15.140625" style="8" customWidth="1"/>
    <col min="3085" max="3085" width="21.5703125" style="8" customWidth="1"/>
    <col min="3086" max="3327" width="9.140625" style="8"/>
    <col min="3328" max="3328" width="6.5703125" style="8" customWidth="1"/>
    <col min="3329" max="3329" width="35.28515625" style="8" customWidth="1"/>
    <col min="3330" max="3330" width="14" style="8" customWidth="1"/>
    <col min="3331" max="3331" width="11.42578125" style="8" customWidth="1"/>
    <col min="3332" max="3332" width="21.7109375" style="8" customWidth="1"/>
    <col min="3333" max="3333" width="13.7109375" style="8" customWidth="1"/>
    <col min="3334" max="3334" width="14.85546875" style="8" customWidth="1"/>
    <col min="3335" max="3335" width="19.5703125" style="8" customWidth="1"/>
    <col min="3336" max="3336" width="13.7109375" style="8" customWidth="1"/>
    <col min="3337" max="3337" width="14.7109375" style="8" customWidth="1"/>
    <col min="3338" max="3339" width="14.140625" style="8" customWidth="1"/>
    <col min="3340" max="3340" width="15.140625" style="8" customWidth="1"/>
    <col min="3341" max="3341" width="21.5703125" style="8" customWidth="1"/>
    <col min="3342" max="3583" width="9.140625" style="8"/>
    <col min="3584" max="3584" width="6.5703125" style="8" customWidth="1"/>
    <col min="3585" max="3585" width="35.28515625" style="8" customWidth="1"/>
    <col min="3586" max="3586" width="14" style="8" customWidth="1"/>
    <col min="3587" max="3587" width="11.42578125" style="8" customWidth="1"/>
    <col min="3588" max="3588" width="21.7109375" style="8" customWidth="1"/>
    <col min="3589" max="3589" width="13.7109375" style="8" customWidth="1"/>
    <col min="3590" max="3590" width="14.85546875" style="8" customWidth="1"/>
    <col min="3591" max="3591" width="19.5703125" style="8" customWidth="1"/>
    <col min="3592" max="3592" width="13.7109375" style="8" customWidth="1"/>
    <col min="3593" max="3593" width="14.7109375" style="8" customWidth="1"/>
    <col min="3594" max="3595" width="14.140625" style="8" customWidth="1"/>
    <col min="3596" max="3596" width="15.140625" style="8" customWidth="1"/>
    <col min="3597" max="3597" width="21.5703125" style="8" customWidth="1"/>
    <col min="3598" max="3839" width="9.140625" style="8"/>
    <col min="3840" max="3840" width="6.5703125" style="8" customWidth="1"/>
    <col min="3841" max="3841" width="35.28515625" style="8" customWidth="1"/>
    <col min="3842" max="3842" width="14" style="8" customWidth="1"/>
    <col min="3843" max="3843" width="11.42578125" style="8" customWidth="1"/>
    <col min="3844" max="3844" width="21.7109375" style="8" customWidth="1"/>
    <col min="3845" max="3845" width="13.7109375" style="8" customWidth="1"/>
    <col min="3846" max="3846" width="14.85546875" style="8" customWidth="1"/>
    <col min="3847" max="3847" width="19.5703125" style="8" customWidth="1"/>
    <col min="3848" max="3848" width="13.7109375" style="8" customWidth="1"/>
    <col min="3849" max="3849" width="14.7109375" style="8" customWidth="1"/>
    <col min="3850" max="3851" width="14.140625" style="8" customWidth="1"/>
    <col min="3852" max="3852" width="15.140625" style="8" customWidth="1"/>
    <col min="3853" max="3853" width="21.5703125" style="8" customWidth="1"/>
    <col min="3854" max="4095" width="9.140625" style="8"/>
    <col min="4096" max="4096" width="6.5703125" style="8" customWidth="1"/>
    <col min="4097" max="4097" width="35.28515625" style="8" customWidth="1"/>
    <col min="4098" max="4098" width="14" style="8" customWidth="1"/>
    <col min="4099" max="4099" width="11.42578125" style="8" customWidth="1"/>
    <col min="4100" max="4100" width="21.7109375" style="8" customWidth="1"/>
    <col min="4101" max="4101" width="13.7109375" style="8" customWidth="1"/>
    <col min="4102" max="4102" width="14.85546875" style="8" customWidth="1"/>
    <col min="4103" max="4103" width="19.5703125" style="8" customWidth="1"/>
    <col min="4104" max="4104" width="13.7109375" style="8" customWidth="1"/>
    <col min="4105" max="4105" width="14.7109375" style="8" customWidth="1"/>
    <col min="4106" max="4107" width="14.140625" style="8" customWidth="1"/>
    <col min="4108" max="4108" width="15.140625" style="8" customWidth="1"/>
    <col min="4109" max="4109" width="21.5703125" style="8" customWidth="1"/>
    <col min="4110" max="4351" width="9.140625" style="8"/>
    <col min="4352" max="4352" width="6.5703125" style="8" customWidth="1"/>
    <col min="4353" max="4353" width="35.28515625" style="8" customWidth="1"/>
    <col min="4354" max="4354" width="14" style="8" customWidth="1"/>
    <col min="4355" max="4355" width="11.42578125" style="8" customWidth="1"/>
    <col min="4356" max="4356" width="21.7109375" style="8" customWidth="1"/>
    <col min="4357" max="4357" width="13.7109375" style="8" customWidth="1"/>
    <col min="4358" max="4358" width="14.85546875" style="8" customWidth="1"/>
    <col min="4359" max="4359" width="19.5703125" style="8" customWidth="1"/>
    <col min="4360" max="4360" width="13.7109375" style="8" customWidth="1"/>
    <col min="4361" max="4361" width="14.7109375" style="8" customWidth="1"/>
    <col min="4362" max="4363" width="14.140625" style="8" customWidth="1"/>
    <col min="4364" max="4364" width="15.140625" style="8" customWidth="1"/>
    <col min="4365" max="4365" width="21.5703125" style="8" customWidth="1"/>
    <col min="4366" max="4607" width="9.140625" style="8"/>
    <col min="4608" max="4608" width="6.5703125" style="8" customWidth="1"/>
    <col min="4609" max="4609" width="35.28515625" style="8" customWidth="1"/>
    <col min="4610" max="4610" width="14" style="8" customWidth="1"/>
    <col min="4611" max="4611" width="11.42578125" style="8" customWidth="1"/>
    <col min="4612" max="4612" width="21.7109375" style="8" customWidth="1"/>
    <col min="4613" max="4613" width="13.7109375" style="8" customWidth="1"/>
    <col min="4614" max="4614" width="14.85546875" style="8" customWidth="1"/>
    <col min="4615" max="4615" width="19.5703125" style="8" customWidth="1"/>
    <col min="4616" max="4616" width="13.7109375" style="8" customWidth="1"/>
    <col min="4617" max="4617" width="14.7109375" style="8" customWidth="1"/>
    <col min="4618" max="4619" width="14.140625" style="8" customWidth="1"/>
    <col min="4620" max="4620" width="15.140625" style="8" customWidth="1"/>
    <col min="4621" max="4621" width="21.5703125" style="8" customWidth="1"/>
    <col min="4622" max="4863" width="9.140625" style="8"/>
    <col min="4864" max="4864" width="6.5703125" style="8" customWidth="1"/>
    <col min="4865" max="4865" width="35.28515625" style="8" customWidth="1"/>
    <col min="4866" max="4866" width="14" style="8" customWidth="1"/>
    <col min="4867" max="4867" width="11.42578125" style="8" customWidth="1"/>
    <col min="4868" max="4868" width="21.7109375" style="8" customWidth="1"/>
    <col min="4869" max="4869" width="13.7109375" style="8" customWidth="1"/>
    <col min="4870" max="4870" width="14.85546875" style="8" customWidth="1"/>
    <col min="4871" max="4871" width="19.5703125" style="8" customWidth="1"/>
    <col min="4872" max="4872" width="13.7109375" style="8" customWidth="1"/>
    <col min="4873" max="4873" width="14.7109375" style="8" customWidth="1"/>
    <col min="4874" max="4875" width="14.140625" style="8" customWidth="1"/>
    <col min="4876" max="4876" width="15.140625" style="8" customWidth="1"/>
    <col min="4877" max="4877" width="21.5703125" style="8" customWidth="1"/>
    <col min="4878" max="5119" width="9.140625" style="8"/>
    <col min="5120" max="5120" width="6.5703125" style="8" customWidth="1"/>
    <col min="5121" max="5121" width="35.28515625" style="8" customWidth="1"/>
    <col min="5122" max="5122" width="14" style="8" customWidth="1"/>
    <col min="5123" max="5123" width="11.42578125" style="8" customWidth="1"/>
    <col min="5124" max="5124" width="21.7109375" style="8" customWidth="1"/>
    <col min="5125" max="5125" width="13.7109375" style="8" customWidth="1"/>
    <col min="5126" max="5126" width="14.85546875" style="8" customWidth="1"/>
    <col min="5127" max="5127" width="19.5703125" style="8" customWidth="1"/>
    <col min="5128" max="5128" width="13.7109375" style="8" customWidth="1"/>
    <col min="5129" max="5129" width="14.7109375" style="8" customWidth="1"/>
    <col min="5130" max="5131" width="14.140625" style="8" customWidth="1"/>
    <col min="5132" max="5132" width="15.140625" style="8" customWidth="1"/>
    <col min="5133" max="5133" width="21.5703125" style="8" customWidth="1"/>
    <col min="5134" max="5375" width="9.140625" style="8"/>
    <col min="5376" max="5376" width="6.5703125" style="8" customWidth="1"/>
    <col min="5377" max="5377" width="35.28515625" style="8" customWidth="1"/>
    <col min="5378" max="5378" width="14" style="8" customWidth="1"/>
    <col min="5379" max="5379" width="11.42578125" style="8" customWidth="1"/>
    <col min="5380" max="5380" width="21.7109375" style="8" customWidth="1"/>
    <col min="5381" max="5381" width="13.7109375" style="8" customWidth="1"/>
    <col min="5382" max="5382" width="14.85546875" style="8" customWidth="1"/>
    <col min="5383" max="5383" width="19.5703125" style="8" customWidth="1"/>
    <col min="5384" max="5384" width="13.7109375" style="8" customWidth="1"/>
    <col min="5385" max="5385" width="14.7109375" style="8" customWidth="1"/>
    <col min="5386" max="5387" width="14.140625" style="8" customWidth="1"/>
    <col min="5388" max="5388" width="15.140625" style="8" customWidth="1"/>
    <col min="5389" max="5389" width="21.5703125" style="8" customWidth="1"/>
    <col min="5390" max="5631" width="9.140625" style="8"/>
    <col min="5632" max="5632" width="6.5703125" style="8" customWidth="1"/>
    <col min="5633" max="5633" width="35.28515625" style="8" customWidth="1"/>
    <col min="5634" max="5634" width="14" style="8" customWidth="1"/>
    <col min="5635" max="5635" width="11.42578125" style="8" customWidth="1"/>
    <col min="5636" max="5636" width="21.7109375" style="8" customWidth="1"/>
    <col min="5637" max="5637" width="13.7109375" style="8" customWidth="1"/>
    <col min="5638" max="5638" width="14.85546875" style="8" customWidth="1"/>
    <col min="5639" max="5639" width="19.5703125" style="8" customWidth="1"/>
    <col min="5640" max="5640" width="13.7109375" style="8" customWidth="1"/>
    <col min="5641" max="5641" width="14.7109375" style="8" customWidth="1"/>
    <col min="5642" max="5643" width="14.140625" style="8" customWidth="1"/>
    <col min="5644" max="5644" width="15.140625" style="8" customWidth="1"/>
    <col min="5645" max="5645" width="21.5703125" style="8" customWidth="1"/>
    <col min="5646" max="5887" width="9.140625" style="8"/>
    <col min="5888" max="5888" width="6.5703125" style="8" customWidth="1"/>
    <col min="5889" max="5889" width="35.28515625" style="8" customWidth="1"/>
    <col min="5890" max="5890" width="14" style="8" customWidth="1"/>
    <col min="5891" max="5891" width="11.42578125" style="8" customWidth="1"/>
    <col min="5892" max="5892" width="21.7109375" style="8" customWidth="1"/>
    <col min="5893" max="5893" width="13.7109375" style="8" customWidth="1"/>
    <col min="5894" max="5894" width="14.85546875" style="8" customWidth="1"/>
    <col min="5895" max="5895" width="19.5703125" style="8" customWidth="1"/>
    <col min="5896" max="5896" width="13.7109375" style="8" customWidth="1"/>
    <col min="5897" max="5897" width="14.7109375" style="8" customWidth="1"/>
    <col min="5898" max="5899" width="14.140625" style="8" customWidth="1"/>
    <col min="5900" max="5900" width="15.140625" style="8" customWidth="1"/>
    <col min="5901" max="5901" width="21.5703125" style="8" customWidth="1"/>
    <col min="5902" max="6143" width="9.140625" style="8"/>
    <col min="6144" max="6144" width="6.5703125" style="8" customWidth="1"/>
    <col min="6145" max="6145" width="35.28515625" style="8" customWidth="1"/>
    <col min="6146" max="6146" width="14" style="8" customWidth="1"/>
    <col min="6147" max="6147" width="11.42578125" style="8" customWidth="1"/>
    <col min="6148" max="6148" width="21.7109375" style="8" customWidth="1"/>
    <col min="6149" max="6149" width="13.7109375" style="8" customWidth="1"/>
    <col min="6150" max="6150" width="14.85546875" style="8" customWidth="1"/>
    <col min="6151" max="6151" width="19.5703125" style="8" customWidth="1"/>
    <col min="6152" max="6152" width="13.7109375" style="8" customWidth="1"/>
    <col min="6153" max="6153" width="14.7109375" style="8" customWidth="1"/>
    <col min="6154" max="6155" width="14.140625" style="8" customWidth="1"/>
    <col min="6156" max="6156" width="15.140625" style="8" customWidth="1"/>
    <col min="6157" max="6157" width="21.5703125" style="8" customWidth="1"/>
    <col min="6158" max="6399" width="9.140625" style="8"/>
    <col min="6400" max="6400" width="6.5703125" style="8" customWidth="1"/>
    <col min="6401" max="6401" width="35.28515625" style="8" customWidth="1"/>
    <col min="6402" max="6402" width="14" style="8" customWidth="1"/>
    <col min="6403" max="6403" width="11.42578125" style="8" customWidth="1"/>
    <col min="6404" max="6404" width="21.7109375" style="8" customWidth="1"/>
    <col min="6405" max="6405" width="13.7109375" style="8" customWidth="1"/>
    <col min="6406" max="6406" width="14.85546875" style="8" customWidth="1"/>
    <col min="6407" max="6407" width="19.5703125" style="8" customWidth="1"/>
    <col min="6408" max="6408" width="13.7109375" style="8" customWidth="1"/>
    <col min="6409" max="6409" width="14.7109375" style="8" customWidth="1"/>
    <col min="6410" max="6411" width="14.140625" style="8" customWidth="1"/>
    <col min="6412" max="6412" width="15.140625" style="8" customWidth="1"/>
    <col min="6413" max="6413" width="21.5703125" style="8" customWidth="1"/>
    <col min="6414" max="6655" width="9.140625" style="8"/>
    <col min="6656" max="6656" width="6.5703125" style="8" customWidth="1"/>
    <col min="6657" max="6657" width="35.28515625" style="8" customWidth="1"/>
    <col min="6658" max="6658" width="14" style="8" customWidth="1"/>
    <col min="6659" max="6659" width="11.42578125" style="8" customWidth="1"/>
    <col min="6660" max="6660" width="21.7109375" style="8" customWidth="1"/>
    <col min="6661" max="6661" width="13.7109375" style="8" customWidth="1"/>
    <col min="6662" max="6662" width="14.85546875" style="8" customWidth="1"/>
    <col min="6663" max="6663" width="19.5703125" style="8" customWidth="1"/>
    <col min="6664" max="6664" width="13.7109375" style="8" customWidth="1"/>
    <col min="6665" max="6665" width="14.7109375" style="8" customWidth="1"/>
    <col min="6666" max="6667" width="14.140625" style="8" customWidth="1"/>
    <col min="6668" max="6668" width="15.140625" style="8" customWidth="1"/>
    <col min="6669" max="6669" width="21.5703125" style="8" customWidth="1"/>
    <col min="6670" max="6911" width="9.140625" style="8"/>
    <col min="6912" max="6912" width="6.5703125" style="8" customWidth="1"/>
    <col min="6913" max="6913" width="35.28515625" style="8" customWidth="1"/>
    <col min="6914" max="6914" width="14" style="8" customWidth="1"/>
    <col min="6915" max="6915" width="11.42578125" style="8" customWidth="1"/>
    <col min="6916" max="6916" width="21.7109375" style="8" customWidth="1"/>
    <col min="6917" max="6917" width="13.7109375" style="8" customWidth="1"/>
    <col min="6918" max="6918" width="14.85546875" style="8" customWidth="1"/>
    <col min="6919" max="6919" width="19.5703125" style="8" customWidth="1"/>
    <col min="6920" max="6920" width="13.7109375" style="8" customWidth="1"/>
    <col min="6921" max="6921" width="14.7109375" style="8" customWidth="1"/>
    <col min="6922" max="6923" width="14.140625" style="8" customWidth="1"/>
    <col min="6924" max="6924" width="15.140625" style="8" customWidth="1"/>
    <col min="6925" max="6925" width="21.5703125" style="8" customWidth="1"/>
    <col min="6926" max="7167" width="9.140625" style="8"/>
    <col min="7168" max="7168" width="6.5703125" style="8" customWidth="1"/>
    <col min="7169" max="7169" width="35.28515625" style="8" customWidth="1"/>
    <col min="7170" max="7170" width="14" style="8" customWidth="1"/>
    <col min="7171" max="7171" width="11.42578125" style="8" customWidth="1"/>
    <col min="7172" max="7172" width="21.7109375" style="8" customWidth="1"/>
    <col min="7173" max="7173" width="13.7109375" style="8" customWidth="1"/>
    <col min="7174" max="7174" width="14.85546875" style="8" customWidth="1"/>
    <col min="7175" max="7175" width="19.5703125" style="8" customWidth="1"/>
    <col min="7176" max="7176" width="13.7109375" style="8" customWidth="1"/>
    <col min="7177" max="7177" width="14.7109375" style="8" customWidth="1"/>
    <col min="7178" max="7179" width="14.140625" style="8" customWidth="1"/>
    <col min="7180" max="7180" width="15.140625" style="8" customWidth="1"/>
    <col min="7181" max="7181" width="21.5703125" style="8" customWidth="1"/>
    <col min="7182" max="7423" width="9.140625" style="8"/>
    <col min="7424" max="7424" width="6.5703125" style="8" customWidth="1"/>
    <col min="7425" max="7425" width="35.28515625" style="8" customWidth="1"/>
    <col min="7426" max="7426" width="14" style="8" customWidth="1"/>
    <col min="7427" max="7427" width="11.42578125" style="8" customWidth="1"/>
    <col min="7428" max="7428" width="21.7109375" style="8" customWidth="1"/>
    <col min="7429" max="7429" width="13.7109375" style="8" customWidth="1"/>
    <col min="7430" max="7430" width="14.85546875" style="8" customWidth="1"/>
    <col min="7431" max="7431" width="19.5703125" style="8" customWidth="1"/>
    <col min="7432" max="7432" width="13.7109375" style="8" customWidth="1"/>
    <col min="7433" max="7433" width="14.7109375" style="8" customWidth="1"/>
    <col min="7434" max="7435" width="14.140625" style="8" customWidth="1"/>
    <col min="7436" max="7436" width="15.140625" style="8" customWidth="1"/>
    <col min="7437" max="7437" width="21.5703125" style="8" customWidth="1"/>
    <col min="7438" max="7679" width="9.140625" style="8"/>
    <col min="7680" max="7680" width="6.5703125" style="8" customWidth="1"/>
    <col min="7681" max="7681" width="35.28515625" style="8" customWidth="1"/>
    <col min="7682" max="7682" width="14" style="8" customWidth="1"/>
    <col min="7683" max="7683" width="11.42578125" style="8" customWidth="1"/>
    <col min="7684" max="7684" width="21.7109375" style="8" customWidth="1"/>
    <col min="7685" max="7685" width="13.7109375" style="8" customWidth="1"/>
    <col min="7686" max="7686" width="14.85546875" style="8" customWidth="1"/>
    <col min="7687" max="7687" width="19.5703125" style="8" customWidth="1"/>
    <col min="7688" max="7688" width="13.7109375" style="8" customWidth="1"/>
    <col min="7689" max="7689" width="14.7109375" style="8" customWidth="1"/>
    <col min="7690" max="7691" width="14.140625" style="8" customWidth="1"/>
    <col min="7692" max="7692" width="15.140625" style="8" customWidth="1"/>
    <col min="7693" max="7693" width="21.5703125" style="8" customWidth="1"/>
    <col min="7694" max="7935" width="9.140625" style="8"/>
    <col min="7936" max="7936" width="6.5703125" style="8" customWidth="1"/>
    <col min="7937" max="7937" width="35.28515625" style="8" customWidth="1"/>
    <col min="7938" max="7938" width="14" style="8" customWidth="1"/>
    <col min="7939" max="7939" width="11.42578125" style="8" customWidth="1"/>
    <col min="7940" max="7940" width="21.7109375" style="8" customWidth="1"/>
    <col min="7941" max="7941" width="13.7109375" style="8" customWidth="1"/>
    <col min="7942" max="7942" width="14.85546875" style="8" customWidth="1"/>
    <col min="7943" max="7943" width="19.5703125" style="8" customWidth="1"/>
    <col min="7944" max="7944" width="13.7109375" style="8" customWidth="1"/>
    <col min="7945" max="7945" width="14.7109375" style="8" customWidth="1"/>
    <col min="7946" max="7947" width="14.140625" style="8" customWidth="1"/>
    <col min="7948" max="7948" width="15.140625" style="8" customWidth="1"/>
    <col min="7949" max="7949" width="21.5703125" style="8" customWidth="1"/>
    <col min="7950" max="8191" width="9.140625" style="8"/>
    <col min="8192" max="8192" width="6.5703125" style="8" customWidth="1"/>
    <col min="8193" max="8193" width="35.28515625" style="8" customWidth="1"/>
    <col min="8194" max="8194" width="14" style="8" customWidth="1"/>
    <col min="8195" max="8195" width="11.42578125" style="8" customWidth="1"/>
    <col min="8196" max="8196" width="21.7109375" style="8" customWidth="1"/>
    <col min="8197" max="8197" width="13.7109375" style="8" customWidth="1"/>
    <col min="8198" max="8198" width="14.85546875" style="8" customWidth="1"/>
    <col min="8199" max="8199" width="19.5703125" style="8" customWidth="1"/>
    <col min="8200" max="8200" width="13.7109375" style="8" customWidth="1"/>
    <col min="8201" max="8201" width="14.7109375" style="8" customWidth="1"/>
    <col min="8202" max="8203" width="14.140625" style="8" customWidth="1"/>
    <col min="8204" max="8204" width="15.140625" style="8" customWidth="1"/>
    <col min="8205" max="8205" width="21.5703125" style="8" customWidth="1"/>
    <col min="8206" max="8447" width="9.140625" style="8"/>
    <col min="8448" max="8448" width="6.5703125" style="8" customWidth="1"/>
    <col min="8449" max="8449" width="35.28515625" style="8" customWidth="1"/>
    <col min="8450" max="8450" width="14" style="8" customWidth="1"/>
    <col min="8451" max="8451" width="11.42578125" style="8" customWidth="1"/>
    <col min="8452" max="8452" width="21.7109375" style="8" customWidth="1"/>
    <col min="8453" max="8453" width="13.7109375" style="8" customWidth="1"/>
    <col min="8454" max="8454" width="14.85546875" style="8" customWidth="1"/>
    <col min="8455" max="8455" width="19.5703125" style="8" customWidth="1"/>
    <col min="8456" max="8456" width="13.7109375" style="8" customWidth="1"/>
    <col min="8457" max="8457" width="14.7109375" style="8" customWidth="1"/>
    <col min="8458" max="8459" width="14.140625" style="8" customWidth="1"/>
    <col min="8460" max="8460" width="15.140625" style="8" customWidth="1"/>
    <col min="8461" max="8461" width="21.5703125" style="8" customWidth="1"/>
    <col min="8462" max="8703" width="9.140625" style="8"/>
    <col min="8704" max="8704" width="6.5703125" style="8" customWidth="1"/>
    <col min="8705" max="8705" width="35.28515625" style="8" customWidth="1"/>
    <col min="8706" max="8706" width="14" style="8" customWidth="1"/>
    <col min="8707" max="8707" width="11.42578125" style="8" customWidth="1"/>
    <col min="8708" max="8708" width="21.7109375" style="8" customWidth="1"/>
    <col min="8709" max="8709" width="13.7109375" style="8" customWidth="1"/>
    <col min="8710" max="8710" width="14.85546875" style="8" customWidth="1"/>
    <col min="8711" max="8711" width="19.5703125" style="8" customWidth="1"/>
    <col min="8712" max="8712" width="13.7109375" style="8" customWidth="1"/>
    <col min="8713" max="8713" width="14.7109375" style="8" customWidth="1"/>
    <col min="8714" max="8715" width="14.140625" style="8" customWidth="1"/>
    <col min="8716" max="8716" width="15.140625" style="8" customWidth="1"/>
    <col min="8717" max="8717" width="21.5703125" style="8" customWidth="1"/>
    <col min="8718" max="8959" width="9.140625" style="8"/>
    <col min="8960" max="8960" width="6.5703125" style="8" customWidth="1"/>
    <col min="8961" max="8961" width="35.28515625" style="8" customWidth="1"/>
    <col min="8962" max="8962" width="14" style="8" customWidth="1"/>
    <col min="8963" max="8963" width="11.42578125" style="8" customWidth="1"/>
    <col min="8964" max="8964" width="21.7109375" style="8" customWidth="1"/>
    <col min="8965" max="8965" width="13.7109375" style="8" customWidth="1"/>
    <col min="8966" max="8966" width="14.85546875" style="8" customWidth="1"/>
    <col min="8967" max="8967" width="19.5703125" style="8" customWidth="1"/>
    <col min="8968" max="8968" width="13.7109375" style="8" customWidth="1"/>
    <col min="8969" max="8969" width="14.7109375" style="8" customWidth="1"/>
    <col min="8970" max="8971" width="14.140625" style="8" customWidth="1"/>
    <col min="8972" max="8972" width="15.140625" style="8" customWidth="1"/>
    <col min="8973" max="8973" width="21.5703125" style="8" customWidth="1"/>
    <col min="8974" max="9215" width="9.140625" style="8"/>
    <col min="9216" max="9216" width="6.5703125" style="8" customWidth="1"/>
    <col min="9217" max="9217" width="35.28515625" style="8" customWidth="1"/>
    <col min="9218" max="9218" width="14" style="8" customWidth="1"/>
    <col min="9219" max="9219" width="11.42578125" style="8" customWidth="1"/>
    <col min="9220" max="9220" width="21.7109375" style="8" customWidth="1"/>
    <col min="9221" max="9221" width="13.7109375" style="8" customWidth="1"/>
    <col min="9222" max="9222" width="14.85546875" style="8" customWidth="1"/>
    <col min="9223" max="9223" width="19.5703125" style="8" customWidth="1"/>
    <col min="9224" max="9224" width="13.7109375" style="8" customWidth="1"/>
    <col min="9225" max="9225" width="14.7109375" style="8" customWidth="1"/>
    <col min="9226" max="9227" width="14.140625" style="8" customWidth="1"/>
    <col min="9228" max="9228" width="15.140625" style="8" customWidth="1"/>
    <col min="9229" max="9229" width="21.5703125" style="8" customWidth="1"/>
    <col min="9230" max="9471" width="9.140625" style="8"/>
    <col min="9472" max="9472" width="6.5703125" style="8" customWidth="1"/>
    <col min="9473" max="9473" width="35.28515625" style="8" customWidth="1"/>
    <col min="9474" max="9474" width="14" style="8" customWidth="1"/>
    <col min="9475" max="9475" width="11.42578125" style="8" customWidth="1"/>
    <col min="9476" max="9476" width="21.7109375" style="8" customWidth="1"/>
    <col min="9477" max="9477" width="13.7109375" style="8" customWidth="1"/>
    <col min="9478" max="9478" width="14.85546875" style="8" customWidth="1"/>
    <col min="9479" max="9479" width="19.5703125" style="8" customWidth="1"/>
    <col min="9480" max="9480" width="13.7109375" style="8" customWidth="1"/>
    <col min="9481" max="9481" width="14.7109375" style="8" customWidth="1"/>
    <col min="9482" max="9483" width="14.140625" style="8" customWidth="1"/>
    <col min="9484" max="9484" width="15.140625" style="8" customWidth="1"/>
    <col min="9485" max="9485" width="21.5703125" style="8" customWidth="1"/>
    <col min="9486" max="9727" width="9.140625" style="8"/>
    <col min="9728" max="9728" width="6.5703125" style="8" customWidth="1"/>
    <col min="9729" max="9729" width="35.28515625" style="8" customWidth="1"/>
    <col min="9730" max="9730" width="14" style="8" customWidth="1"/>
    <col min="9731" max="9731" width="11.42578125" style="8" customWidth="1"/>
    <col min="9732" max="9732" width="21.7109375" style="8" customWidth="1"/>
    <col min="9733" max="9733" width="13.7109375" style="8" customWidth="1"/>
    <col min="9734" max="9734" width="14.85546875" style="8" customWidth="1"/>
    <col min="9735" max="9735" width="19.5703125" style="8" customWidth="1"/>
    <col min="9736" max="9736" width="13.7109375" style="8" customWidth="1"/>
    <col min="9737" max="9737" width="14.7109375" style="8" customWidth="1"/>
    <col min="9738" max="9739" width="14.140625" style="8" customWidth="1"/>
    <col min="9740" max="9740" width="15.140625" style="8" customWidth="1"/>
    <col min="9741" max="9741" width="21.5703125" style="8" customWidth="1"/>
    <col min="9742" max="9983" width="9.140625" style="8"/>
    <col min="9984" max="9984" width="6.5703125" style="8" customWidth="1"/>
    <col min="9985" max="9985" width="35.28515625" style="8" customWidth="1"/>
    <col min="9986" max="9986" width="14" style="8" customWidth="1"/>
    <col min="9987" max="9987" width="11.42578125" style="8" customWidth="1"/>
    <col min="9988" max="9988" width="21.7109375" style="8" customWidth="1"/>
    <col min="9989" max="9989" width="13.7109375" style="8" customWidth="1"/>
    <col min="9990" max="9990" width="14.85546875" style="8" customWidth="1"/>
    <col min="9991" max="9991" width="19.5703125" style="8" customWidth="1"/>
    <col min="9992" max="9992" width="13.7109375" style="8" customWidth="1"/>
    <col min="9993" max="9993" width="14.7109375" style="8" customWidth="1"/>
    <col min="9994" max="9995" width="14.140625" style="8" customWidth="1"/>
    <col min="9996" max="9996" width="15.140625" style="8" customWidth="1"/>
    <col min="9997" max="9997" width="21.5703125" style="8" customWidth="1"/>
    <col min="9998" max="10239" width="9.140625" style="8"/>
    <col min="10240" max="10240" width="6.5703125" style="8" customWidth="1"/>
    <col min="10241" max="10241" width="35.28515625" style="8" customWidth="1"/>
    <col min="10242" max="10242" width="14" style="8" customWidth="1"/>
    <col min="10243" max="10243" width="11.42578125" style="8" customWidth="1"/>
    <col min="10244" max="10244" width="21.7109375" style="8" customWidth="1"/>
    <col min="10245" max="10245" width="13.7109375" style="8" customWidth="1"/>
    <col min="10246" max="10246" width="14.85546875" style="8" customWidth="1"/>
    <col min="10247" max="10247" width="19.5703125" style="8" customWidth="1"/>
    <col min="10248" max="10248" width="13.7109375" style="8" customWidth="1"/>
    <col min="10249" max="10249" width="14.7109375" style="8" customWidth="1"/>
    <col min="10250" max="10251" width="14.140625" style="8" customWidth="1"/>
    <col min="10252" max="10252" width="15.140625" style="8" customWidth="1"/>
    <col min="10253" max="10253" width="21.5703125" style="8" customWidth="1"/>
    <col min="10254" max="10495" width="9.140625" style="8"/>
    <col min="10496" max="10496" width="6.5703125" style="8" customWidth="1"/>
    <col min="10497" max="10497" width="35.28515625" style="8" customWidth="1"/>
    <col min="10498" max="10498" width="14" style="8" customWidth="1"/>
    <col min="10499" max="10499" width="11.42578125" style="8" customWidth="1"/>
    <col min="10500" max="10500" width="21.7109375" style="8" customWidth="1"/>
    <col min="10501" max="10501" width="13.7109375" style="8" customWidth="1"/>
    <col min="10502" max="10502" width="14.85546875" style="8" customWidth="1"/>
    <col min="10503" max="10503" width="19.5703125" style="8" customWidth="1"/>
    <col min="10504" max="10504" width="13.7109375" style="8" customWidth="1"/>
    <col min="10505" max="10505" width="14.7109375" style="8" customWidth="1"/>
    <col min="10506" max="10507" width="14.140625" style="8" customWidth="1"/>
    <col min="10508" max="10508" width="15.140625" style="8" customWidth="1"/>
    <col min="10509" max="10509" width="21.5703125" style="8" customWidth="1"/>
    <col min="10510" max="10751" width="9.140625" style="8"/>
    <col min="10752" max="10752" width="6.5703125" style="8" customWidth="1"/>
    <col min="10753" max="10753" width="35.28515625" style="8" customWidth="1"/>
    <col min="10754" max="10754" width="14" style="8" customWidth="1"/>
    <col min="10755" max="10755" width="11.42578125" style="8" customWidth="1"/>
    <col min="10756" max="10756" width="21.7109375" style="8" customWidth="1"/>
    <col min="10757" max="10757" width="13.7109375" style="8" customWidth="1"/>
    <col min="10758" max="10758" width="14.85546875" style="8" customWidth="1"/>
    <col min="10759" max="10759" width="19.5703125" style="8" customWidth="1"/>
    <col min="10760" max="10760" width="13.7109375" style="8" customWidth="1"/>
    <col min="10761" max="10761" width="14.7109375" style="8" customWidth="1"/>
    <col min="10762" max="10763" width="14.140625" style="8" customWidth="1"/>
    <col min="10764" max="10764" width="15.140625" style="8" customWidth="1"/>
    <col min="10765" max="10765" width="21.5703125" style="8" customWidth="1"/>
    <col min="10766" max="11007" width="9.140625" style="8"/>
    <col min="11008" max="11008" width="6.5703125" style="8" customWidth="1"/>
    <col min="11009" max="11009" width="35.28515625" style="8" customWidth="1"/>
    <col min="11010" max="11010" width="14" style="8" customWidth="1"/>
    <col min="11011" max="11011" width="11.42578125" style="8" customWidth="1"/>
    <col min="11012" max="11012" width="21.7109375" style="8" customWidth="1"/>
    <col min="11013" max="11013" width="13.7109375" style="8" customWidth="1"/>
    <col min="11014" max="11014" width="14.85546875" style="8" customWidth="1"/>
    <col min="11015" max="11015" width="19.5703125" style="8" customWidth="1"/>
    <col min="11016" max="11016" width="13.7109375" style="8" customWidth="1"/>
    <col min="11017" max="11017" width="14.7109375" style="8" customWidth="1"/>
    <col min="11018" max="11019" width="14.140625" style="8" customWidth="1"/>
    <col min="11020" max="11020" width="15.140625" style="8" customWidth="1"/>
    <col min="11021" max="11021" width="21.5703125" style="8" customWidth="1"/>
    <col min="11022" max="11263" width="9.140625" style="8"/>
    <col min="11264" max="11264" width="6.5703125" style="8" customWidth="1"/>
    <col min="11265" max="11265" width="35.28515625" style="8" customWidth="1"/>
    <col min="11266" max="11266" width="14" style="8" customWidth="1"/>
    <col min="11267" max="11267" width="11.42578125" style="8" customWidth="1"/>
    <col min="11268" max="11268" width="21.7109375" style="8" customWidth="1"/>
    <col min="11269" max="11269" width="13.7109375" style="8" customWidth="1"/>
    <col min="11270" max="11270" width="14.85546875" style="8" customWidth="1"/>
    <col min="11271" max="11271" width="19.5703125" style="8" customWidth="1"/>
    <col min="11272" max="11272" width="13.7109375" style="8" customWidth="1"/>
    <col min="11273" max="11273" width="14.7109375" style="8" customWidth="1"/>
    <col min="11274" max="11275" width="14.140625" style="8" customWidth="1"/>
    <col min="11276" max="11276" width="15.140625" style="8" customWidth="1"/>
    <col min="11277" max="11277" width="21.5703125" style="8" customWidth="1"/>
    <col min="11278" max="11519" width="9.140625" style="8"/>
    <col min="11520" max="11520" width="6.5703125" style="8" customWidth="1"/>
    <col min="11521" max="11521" width="35.28515625" style="8" customWidth="1"/>
    <col min="11522" max="11522" width="14" style="8" customWidth="1"/>
    <col min="11523" max="11523" width="11.42578125" style="8" customWidth="1"/>
    <col min="11524" max="11524" width="21.7109375" style="8" customWidth="1"/>
    <col min="11525" max="11525" width="13.7109375" style="8" customWidth="1"/>
    <col min="11526" max="11526" width="14.85546875" style="8" customWidth="1"/>
    <col min="11527" max="11527" width="19.5703125" style="8" customWidth="1"/>
    <col min="11528" max="11528" width="13.7109375" style="8" customWidth="1"/>
    <col min="11529" max="11529" width="14.7109375" style="8" customWidth="1"/>
    <col min="11530" max="11531" width="14.140625" style="8" customWidth="1"/>
    <col min="11532" max="11532" width="15.140625" style="8" customWidth="1"/>
    <col min="11533" max="11533" width="21.5703125" style="8" customWidth="1"/>
    <col min="11534" max="11775" width="9.140625" style="8"/>
    <col min="11776" max="11776" width="6.5703125" style="8" customWidth="1"/>
    <col min="11777" max="11777" width="35.28515625" style="8" customWidth="1"/>
    <col min="11778" max="11778" width="14" style="8" customWidth="1"/>
    <col min="11779" max="11779" width="11.42578125" style="8" customWidth="1"/>
    <col min="11780" max="11780" width="21.7109375" style="8" customWidth="1"/>
    <col min="11781" max="11781" width="13.7109375" style="8" customWidth="1"/>
    <col min="11782" max="11782" width="14.85546875" style="8" customWidth="1"/>
    <col min="11783" max="11783" width="19.5703125" style="8" customWidth="1"/>
    <col min="11784" max="11784" width="13.7109375" style="8" customWidth="1"/>
    <col min="11785" max="11785" width="14.7109375" style="8" customWidth="1"/>
    <col min="11786" max="11787" width="14.140625" style="8" customWidth="1"/>
    <col min="11788" max="11788" width="15.140625" style="8" customWidth="1"/>
    <col min="11789" max="11789" width="21.5703125" style="8" customWidth="1"/>
    <col min="11790" max="12031" width="9.140625" style="8"/>
    <col min="12032" max="12032" width="6.5703125" style="8" customWidth="1"/>
    <col min="12033" max="12033" width="35.28515625" style="8" customWidth="1"/>
    <col min="12034" max="12034" width="14" style="8" customWidth="1"/>
    <col min="12035" max="12035" width="11.42578125" style="8" customWidth="1"/>
    <col min="12036" max="12036" width="21.7109375" style="8" customWidth="1"/>
    <col min="12037" max="12037" width="13.7109375" style="8" customWidth="1"/>
    <col min="12038" max="12038" width="14.85546875" style="8" customWidth="1"/>
    <col min="12039" max="12039" width="19.5703125" style="8" customWidth="1"/>
    <col min="12040" max="12040" width="13.7109375" style="8" customWidth="1"/>
    <col min="12041" max="12041" width="14.7109375" style="8" customWidth="1"/>
    <col min="12042" max="12043" width="14.140625" style="8" customWidth="1"/>
    <col min="12044" max="12044" width="15.140625" style="8" customWidth="1"/>
    <col min="12045" max="12045" width="21.5703125" style="8" customWidth="1"/>
    <col min="12046" max="12287" width="9.140625" style="8"/>
    <col min="12288" max="12288" width="6.5703125" style="8" customWidth="1"/>
    <col min="12289" max="12289" width="35.28515625" style="8" customWidth="1"/>
    <col min="12290" max="12290" width="14" style="8" customWidth="1"/>
    <col min="12291" max="12291" width="11.42578125" style="8" customWidth="1"/>
    <col min="12292" max="12292" width="21.7109375" style="8" customWidth="1"/>
    <col min="12293" max="12293" width="13.7109375" style="8" customWidth="1"/>
    <col min="12294" max="12294" width="14.85546875" style="8" customWidth="1"/>
    <col min="12295" max="12295" width="19.5703125" style="8" customWidth="1"/>
    <col min="12296" max="12296" width="13.7109375" style="8" customWidth="1"/>
    <col min="12297" max="12297" width="14.7109375" style="8" customWidth="1"/>
    <col min="12298" max="12299" width="14.140625" style="8" customWidth="1"/>
    <col min="12300" max="12300" width="15.140625" style="8" customWidth="1"/>
    <col min="12301" max="12301" width="21.5703125" style="8" customWidth="1"/>
    <col min="12302" max="12543" width="9.140625" style="8"/>
    <col min="12544" max="12544" width="6.5703125" style="8" customWidth="1"/>
    <col min="12545" max="12545" width="35.28515625" style="8" customWidth="1"/>
    <col min="12546" max="12546" width="14" style="8" customWidth="1"/>
    <col min="12547" max="12547" width="11.42578125" style="8" customWidth="1"/>
    <col min="12548" max="12548" width="21.7109375" style="8" customWidth="1"/>
    <col min="12549" max="12549" width="13.7109375" style="8" customWidth="1"/>
    <col min="12550" max="12550" width="14.85546875" style="8" customWidth="1"/>
    <col min="12551" max="12551" width="19.5703125" style="8" customWidth="1"/>
    <col min="12552" max="12552" width="13.7109375" style="8" customWidth="1"/>
    <col min="12553" max="12553" width="14.7109375" style="8" customWidth="1"/>
    <col min="12554" max="12555" width="14.140625" style="8" customWidth="1"/>
    <col min="12556" max="12556" width="15.140625" style="8" customWidth="1"/>
    <col min="12557" max="12557" width="21.5703125" style="8" customWidth="1"/>
    <col min="12558" max="12799" width="9.140625" style="8"/>
    <col min="12800" max="12800" width="6.5703125" style="8" customWidth="1"/>
    <col min="12801" max="12801" width="35.28515625" style="8" customWidth="1"/>
    <col min="12802" max="12802" width="14" style="8" customWidth="1"/>
    <col min="12803" max="12803" width="11.42578125" style="8" customWidth="1"/>
    <col min="12804" max="12804" width="21.7109375" style="8" customWidth="1"/>
    <col min="12805" max="12805" width="13.7109375" style="8" customWidth="1"/>
    <col min="12806" max="12806" width="14.85546875" style="8" customWidth="1"/>
    <col min="12807" max="12807" width="19.5703125" style="8" customWidth="1"/>
    <col min="12808" max="12808" width="13.7109375" style="8" customWidth="1"/>
    <col min="12809" max="12809" width="14.7109375" style="8" customWidth="1"/>
    <col min="12810" max="12811" width="14.140625" style="8" customWidth="1"/>
    <col min="12812" max="12812" width="15.140625" style="8" customWidth="1"/>
    <col min="12813" max="12813" width="21.5703125" style="8" customWidth="1"/>
    <col min="12814" max="13055" width="9.140625" style="8"/>
    <col min="13056" max="13056" width="6.5703125" style="8" customWidth="1"/>
    <col min="13057" max="13057" width="35.28515625" style="8" customWidth="1"/>
    <col min="13058" max="13058" width="14" style="8" customWidth="1"/>
    <col min="13059" max="13059" width="11.42578125" style="8" customWidth="1"/>
    <col min="13060" max="13060" width="21.7109375" style="8" customWidth="1"/>
    <col min="13061" max="13061" width="13.7109375" style="8" customWidth="1"/>
    <col min="13062" max="13062" width="14.85546875" style="8" customWidth="1"/>
    <col min="13063" max="13063" width="19.5703125" style="8" customWidth="1"/>
    <col min="13064" max="13064" width="13.7109375" style="8" customWidth="1"/>
    <col min="13065" max="13065" width="14.7109375" style="8" customWidth="1"/>
    <col min="13066" max="13067" width="14.140625" style="8" customWidth="1"/>
    <col min="13068" max="13068" width="15.140625" style="8" customWidth="1"/>
    <col min="13069" max="13069" width="21.5703125" style="8" customWidth="1"/>
    <col min="13070" max="13311" width="9.140625" style="8"/>
    <col min="13312" max="13312" width="6.5703125" style="8" customWidth="1"/>
    <col min="13313" max="13313" width="35.28515625" style="8" customWidth="1"/>
    <col min="13314" max="13314" width="14" style="8" customWidth="1"/>
    <col min="13315" max="13315" width="11.42578125" style="8" customWidth="1"/>
    <col min="13316" max="13316" width="21.7109375" style="8" customWidth="1"/>
    <col min="13317" max="13317" width="13.7109375" style="8" customWidth="1"/>
    <col min="13318" max="13318" width="14.85546875" style="8" customWidth="1"/>
    <col min="13319" max="13319" width="19.5703125" style="8" customWidth="1"/>
    <col min="13320" max="13320" width="13.7109375" style="8" customWidth="1"/>
    <col min="13321" max="13321" width="14.7109375" style="8" customWidth="1"/>
    <col min="13322" max="13323" width="14.140625" style="8" customWidth="1"/>
    <col min="13324" max="13324" width="15.140625" style="8" customWidth="1"/>
    <col min="13325" max="13325" width="21.5703125" style="8" customWidth="1"/>
    <col min="13326" max="13567" width="9.140625" style="8"/>
    <col min="13568" max="13568" width="6.5703125" style="8" customWidth="1"/>
    <col min="13569" max="13569" width="35.28515625" style="8" customWidth="1"/>
    <col min="13570" max="13570" width="14" style="8" customWidth="1"/>
    <col min="13571" max="13571" width="11.42578125" style="8" customWidth="1"/>
    <col min="13572" max="13572" width="21.7109375" style="8" customWidth="1"/>
    <col min="13573" max="13573" width="13.7109375" style="8" customWidth="1"/>
    <col min="13574" max="13574" width="14.85546875" style="8" customWidth="1"/>
    <col min="13575" max="13575" width="19.5703125" style="8" customWidth="1"/>
    <col min="13576" max="13576" width="13.7109375" style="8" customWidth="1"/>
    <col min="13577" max="13577" width="14.7109375" style="8" customWidth="1"/>
    <col min="13578" max="13579" width="14.140625" style="8" customWidth="1"/>
    <col min="13580" max="13580" width="15.140625" style="8" customWidth="1"/>
    <col min="13581" max="13581" width="21.5703125" style="8" customWidth="1"/>
    <col min="13582" max="13823" width="9.140625" style="8"/>
    <col min="13824" max="13824" width="6.5703125" style="8" customWidth="1"/>
    <col min="13825" max="13825" width="35.28515625" style="8" customWidth="1"/>
    <col min="13826" max="13826" width="14" style="8" customWidth="1"/>
    <col min="13827" max="13827" width="11.42578125" style="8" customWidth="1"/>
    <col min="13828" max="13828" width="21.7109375" style="8" customWidth="1"/>
    <col min="13829" max="13829" width="13.7109375" style="8" customWidth="1"/>
    <col min="13830" max="13830" width="14.85546875" style="8" customWidth="1"/>
    <col min="13831" max="13831" width="19.5703125" style="8" customWidth="1"/>
    <col min="13832" max="13832" width="13.7109375" style="8" customWidth="1"/>
    <col min="13833" max="13833" width="14.7109375" style="8" customWidth="1"/>
    <col min="13834" max="13835" width="14.140625" style="8" customWidth="1"/>
    <col min="13836" max="13836" width="15.140625" style="8" customWidth="1"/>
    <col min="13837" max="13837" width="21.5703125" style="8" customWidth="1"/>
    <col min="13838" max="14079" width="9.140625" style="8"/>
    <col min="14080" max="14080" width="6.5703125" style="8" customWidth="1"/>
    <col min="14081" max="14081" width="35.28515625" style="8" customWidth="1"/>
    <col min="14082" max="14082" width="14" style="8" customWidth="1"/>
    <col min="14083" max="14083" width="11.42578125" style="8" customWidth="1"/>
    <col min="14084" max="14084" width="21.7109375" style="8" customWidth="1"/>
    <col min="14085" max="14085" width="13.7109375" style="8" customWidth="1"/>
    <col min="14086" max="14086" width="14.85546875" style="8" customWidth="1"/>
    <col min="14087" max="14087" width="19.5703125" style="8" customWidth="1"/>
    <col min="14088" max="14088" width="13.7109375" style="8" customWidth="1"/>
    <col min="14089" max="14089" width="14.7109375" style="8" customWidth="1"/>
    <col min="14090" max="14091" width="14.140625" style="8" customWidth="1"/>
    <col min="14092" max="14092" width="15.140625" style="8" customWidth="1"/>
    <col min="14093" max="14093" width="21.5703125" style="8" customWidth="1"/>
    <col min="14094" max="14335" width="9.140625" style="8"/>
    <col min="14336" max="14336" width="6.5703125" style="8" customWidth="1"/>
    <col min="14337" max="14337" width="35.28515625" style="8" customWidth="1"/>
    <col min="14338" max="14338" width="14" style="8" customWidth="1"/>
    <col min="14339" max="14339" width="11.42578125" style="8" customWidth="1"/>
    <col min="14340" max="14340" width="21.7109375" style="8" customWidth="1"/>
    <col min="14341" max="14341" width="13.7109375" style="8" customWidth="1"/>
    <col min="14342" max="14342" width="14.85546875" style="8" customWidth="1"/>
    <col min="14343" max="14343" width="19.5703125" style="8" customWidth="1"/>
    <col min="14344" max="14344" width="13.7109375" style="8" customWidth="1"/>
    <col min="14345" max="14345" width="14.7109375" style="8" customWidth="1"/>
    <col min="14346" max="14347" width="14.140625" style="8" customWidth="1"/>
    <col min="14348" max="14348" width="15.140625" style="8" customWidth="1"/>
    <col min="14349" max="14349" width="21.5703125" style="8" customWidth="1"/>
    <col min="14350" max="14591" width="9.140625" style="8"/>
    <col min="14592" max="14592" width="6.5703125" style="8" customWidth="1"/>
    <col min="14593" max="14593" width="35.28515625" style="8" customWidth="1"/>
    <col min="14594" max="14594" width="14" style="8" customWidth="1"/>
    <col min="14595" max="14595" width="11.42578125" style="8" customWidth="1"/>
    <col min="14596" max="14596" width="21.7109375" style="8" customWidth="1"/>
    <col min="14597" max="14597" width="13.7109375" style="8" customWidth="1"/>
    <col min="14598" max="14598" width="14.85546875" style="8" customWidth="1"/>
    <col min="14599" max="14599" width="19.5703125" style="8" customWidth="1"/>
    <col min="14600" max="14600" width="13.7109375" style="8" customWidth="1"/>
    <col min="14601" max="14601" width="14.7109375" style="8" customWidth="1"/>
    <col min="14602" max="14603" width="14.140625" style="8" customWidth="1"/>
    <col min="14604" max="14604" width="15.140625" style="8" customWidth="1"/>
    <col min="14605" max="14605" width="21.5703125" style="8" customWidth="1"/>
    <col min="14606" max="14847" width="9.140625" style="8"/>
    <col min="14848" max="14848" width="6.5703125" style="8" customWidth="1"/>
    <col min="14849" max="14849" width="35.28515625" style="8" customWidth="1"/>
    <col min="14850" max="14850" width="14" style="8" customWidth="1"/>
    <col min="14851" max="14851" width="11.42578125" style="8" customWidth="1"/>
    <col min="14852" max="14852" width="21.7109375" style="8" customWidth="1"/>
    <col min="14853" max="14853" width="13.7109375" style="8" customWidth="1"/>
    <col min="14854" max="14854" width="14.85546875" style="8" customWidth="1"/>
    <col min="14855" max="14855" width="19.5703125" style="8" customWidth="1"/>
    <col min="14856" max="14856" width="13.7109375" style="8" customWidth="1"/>
    <col min="14857" max="14857" width="14.7109375" style="8" customWidth="1"/>
    <col min="14858" max="14859" width="14.140625" style="8" customWidth="1"/>
    <col min="14860" max="14860" width="15.140625" style="8" customWidth="1"/>
    <col min="14861" max="14861" width="21.5703125" style="8" customWidth="1"/>
    <col min="14862" max="15103" width="9.140625" style="8"/>
    <col min="15104" max="15104" width="6.5703125" style="8" customWidth="1"/>
    <col min="15105" max="15105" width="35.28515625" style="8" customWidth="1"/>
    <col min="15106" max="15106" width="14" style="8" customWidth="1"/>
    <col min="15107" max="15107" width="11.42578125" style="8" customWidth="1"/>
    <col min="15108" max="15108" width="21.7109375" style="8" customWidth="1"/>
    <col min="15109" max="15109" width="13.7109375" style="8" customWidth="1"/>
    <col min="15110" max="15110" width="14.85546875" style="8" customWidth="1"/>
    <col min="15111" max="15111" width="19.5703125" style="8" customWidth="1"/>
    <col min="15112" max="15112" width="13.7109375" style="8" customWidth="1"/>
    <col min="15113" max="15113" width="14.7109375" style="8" customWidth="1"/>
    <col min="15114" max="15115" width="14.140625" style="8" customWidth="1"/>
    <col min="15116" max="15116" width="15.140625" style="8" customWidth="1"/>
    <col min="15117" max="15117" width="21.5703125" style="8" customWidth="1"/>
    <col min="15118" max="15359" width="9.140625" style="8"/>
    <col min="15360" max="15360" width="6.5703125" style="8" customWidth="1"/>
    <col min="15361" max="15361" width="35.28515625" style="8" customWidth="1"/>
    <col min="15362" max="15362" width="14" style="8" customWidth="1"/>
    <col min="15363" max="15363" width="11.42578125" style="8" customWidth="1"/>
    <col min="15364" max="15364" width="21.7109375" style="8" customWidth="1"/>
    <col min="15365" max="15365" width="13.7109375" style="8" customWidth="1"/>
    <col min="15366" max="15366" width="14.85546875" style="8" customWidth="1"/>
    <col min="15367" max="15367" width="19.5703125" style="8" customWidth="1"/>
    <col min="15368" max="15368" width="13.7109375" style="8" customWidth="1"/>
    <col min="15369" max="15369" width="14.7109375" style="8" customWidth="1"/>
    <col min="15370" max="15371" width="14.140625" style="8" customWidth="1"/>
    <col min="15372" max="15372" width="15.140625" style="8" customWidth="1"/>
    <col min="15373" max="15373" width="21.5703125" style="8" customWidth="1"/>
    <col min="15374" max="15615" width="9.140625" style="8"/>
    <col min="15616" max="15616" width="6.5703125" style="8" customWidth="1"/>
    <col min="15617" max="15617" width="35.28515625" style="8" customWidth="1"/>
    <col min="15618" max="15618" width="14" style="8" customWidth="1"/>
    <col min="15619" max="15619" width="11.42578125" style="8" customWidth="1"/>
    <col min="15620" max="15620" width="21.7109375" style="8" customWidth="1"/>
    <col min="15621" max="15621" width="13.7109375" style="8" customWidth="1"/>
    <col min="15622" max="15622" width="14.85546875" style="8" customWidth="1"/>
    <col min="15623" max="15623" width="19.5703125" style="8" customWidth="1"/>
    <col min="15624" max="15624" width="13.7109375" style="8" customWidth="1"/>
    <col min="15625" max="15625" width="14.7109375" style="8" customWidth="1"/>
    <col min="15626" max="15627" width="14.140625" style="8" customWidth="1"/>
    <col min="15628" max="15628" width="15.140625" style="8" customWidth="1"/>
    <col min="15629" max="15629" width="21.5703125" style="8" customWidth="1"/>
    <col min="15630" max="15871" width="9.140625" style="8"/>
    <col min="15872" max="15872" width="6.5703125" style="8" customWidth="1"/>
    <col min="15873" max="15873" width="35.28515625" style="8" customWidth="1"/>
    <col min="15874" max="15874" width="14" style="8" customWidth="1"/>
    <col min="15875" max="15875" width="11.42578125" style="8" customWidth="1"/>
    <col min="15876" max="15876" width="21.7109375" style="8" customWidth="1"/>
    <col min="15877" max="15877" width="13.7109375" style="8" customWidth="1"/>
    <col min="15878" max="15878" width="14.85546875" style="8" customWidth="1"/>
    <col min="15879" max="15879" width="19.5703125" style="8" customWidth="1"/>
    <col min="15880" max="15880" width="13.7109375" style="8" customWidth="1"/>
    <col min="15881" max="15881" width="14.7109375" style="8" customWidth="1"/>
    <col min="15882" max="15883" width="14.140625" style="8" customWidth="1"/>
    <col min="15884" max="15884" width="15.140625" style="8" customWidth="1"/>
    <col min="15885" max="15885" width="21.5703125" style="8" customWidth="1"/>
    <col min="15886" max="16127" width="9.140625" style="8"/>
    <col min="16128" max="16128" width="6.5703125" style="8" customWidth="1"/>
    <col min="16129" max="16129" width="35.28515625" style="8" customWidth="1"/>
    <col min="16130" max="16130" width="14" style="8" customWidth="1"/>
    <col min="16131" max="16131" width="11.42578125" style="8" customWidth="1"/>
    <col min="16132" max="16132" width="21.7109375" style="8" customWidth="1"/>
    <col min="16133" max="16133" width="13.7109375" style="8" customWidth="1"/>
    <col min="16134" max="16134" width="14.85546875" style="8" customWidth="1"/>
    <col min="16135" max="16135" width="19.5703125" style="8" customWidth="1"/>
    <col min="16136" max="16136" width="13.7109375" style="8" customWidth="1"/>
    <col min="16137" max="16137" width="14.7109375" style="8" customWidth="1"/>
    <col min="16138" max="16139" width="14.140625" style="8" customWidth="1"/>
    <col min="16140" max="16140" width="15.140625" style="8" customWidth="1"/>
    <col min="16141" max="16141" width="21.5703125" style="8" customWidth="1"/>
    <col min="16142" max="16384" width="9.140625" style="8"/>
  </cols>
  <sheetData>
    <row r="1" spans="1:13" ht="54" customHeight="1" x14ac:dyDescent="0.25">
      <c r="A1" s="76" t="s">
        <v>29</v>
      </c>
      <c r="B1" s="76"/>
      <c r="C1" s="76"/>
      <c r="D1" s="76"/>
      <c r="E1" s="76"/>
      <c r="F1" s="76"/>
      <c r="G1" s="76"/>
      <c r="H1" s="76"/>
      <c r="I1" s="76"/>
      <c r="J1" s="76"/>
      <c r="K1" s="76"/>
      <c r="L1" s="76"/>
      <c r="M1" s="76"/>
    </row>
    <row r="2" spans="1:13" ht="24" customHeight="1" x14ac:dyDescent="0.25">
      <c r="A2" s="76" t="s">
        <v>41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</row>
    <row r="3" spans="1:13" ht="24" customHeight="1" x14ac:dyDescent="0.25">
      <c r="A3" s="77" t="s">
        <v>13</v>
      </c>
      <c r="B3" s="77" t="s">
        <v>14</v>
      </c>
      <c r="C3" s="78" t="s">
        <v>15</v>
      </c>
      <c r="D3" s="79"/>
      <c r="E3" s="77" t="s">
        <v>16</v>
      </c>
      <c r="F3" s="77" t="s">
        <v>17</v>
      </c>
      <c r="G3" s="77" t="s">
        <v>18</v>
      </c>
      <c r="H3" s="77" t="s">
        <v>19</v>
      </c>
      <c r="I3" s="80" t="s">
        <v>28</v>
      </c>
      <c r="J3" s="80" t="s">
        <v>20</v>
      </c>
      <c r="K3" s="77" t="s">
        <v>21</v>
      </c>
      <c r="L3" s="77"/>
      <c r="M3" s="77"/>
    </row>
    <row r="4" spans="1:13" ht="15" customHeight="1" x14ac:dyDescent="0.25">
      <c r="A4" s="77"/>
      <c r="B4" s="77"/>
      <c r="C4" s="80" t="s">
        <v>22</v>
      </c>
      <c r="D4" s="80" t="s">
        <v>23</v>
      </c>
      <c r="E4" s="77"/>
      <c r="F4" s="77"/>
      <c r="G4" s="77"/>
      <c r="H4" s="77"/>
      <c r="I4" s="81"/>
      <c r="J4" s="81"/>
      <c r="K4" s="77" t="s">
        <v>24</v>
      </c>
      <c r="L4" s="80" t="s">
        <v>25</v>
      </c>
      <c r="M4" s="77" t="s">
        <v>26</v>
      </c>
    </row>
    <row r="5" spans="1:13" ht="31.5" customHeight="1" x14ac:dyDescent="0.25">
      <c r="A5" s="77"/>
      <c r="B5" s="77"/>
      <c r="C5" s="82"/>
      <c r="D5" s="82"/>
      <c r="E5" s="77"/>
      <c r="F5" s="77"/>
      <c r="G5" s="77"/>
      <c r="H5" s="77"/>
      <c r="I5" s="82"/>
      <c r="J5" s="82"/>
      <c r="K5" s="77"/>
      <c r="L5" s="82"/>
      <c r="M5" s="77"/>
    </row>
    <row r="6" spans="1:13" x14ac:dyDescent="0.25">
      <c r="A6" s="9">
        <v>1</v>
      </c>
      <c r="B6" s="9">
        <v>2</v>
      </c>
      <c r="C6" s="9">
        <f>B6+1</f>
        <v>3</v>
      </c>
      <c r="D6" s="9">
        <f t="shared" ref="D6:K6" si="0">C6+1</f>
        <v>4</v>
      </c>
      <c r="E6" s="9">
        <v>3</v>
      </c>
      <c r="F6" s="9">
        <f t="shared" si="0"/>
        <v>4</v>
      </c>
      <c r="G6" s="9">
        <f t="shared" si="0"/>
        <v>5</v>
      </c>
      <c r="H6" s="9">
        <f t="shared" si="0"/>
        <v>6</v>
      </c>
      <c r="I6" s="9">
        <f t="shared" si="0"/>
        <v>7</v>
      </c>
      <c r="J6" s="9">
        <f t="shared" si="0"/>
        <v>8</v>
      </c>
      <c r="K6" s="9">
        <f t="shared" si="0"/>
        <v>9</v>
      </c>
      <c r="L6" s="9">
        <v>10</v>
      </c>
      <c r="M6" s="9">
        <v>11</v>
      </c>
    </row>
    <row r="7" spans="1:13" s="15" customFormat="1" ht="63" x14ac:dyDescent="0.25">
      <c r="A7" s="14">
        <v>1</v>
      </c>
      <c r="B7" s="86" t="e">
        <f>#REF!</f>
        <v>#REF!</v>
      </c>
      <c r="C7" s="14"/>
      <c r="D7" s="14"/>
      <c r="E7" s="13" t="s">
        <v>35</v>
      </c>
      <c r="F7" s="34" t="s">
        <v>36</v>
      </c>
      <c r="G7" s="13" t="s">
        <v>37</v>
      </c>
      <c r="H7" s="35">
        <v>43799</v>
      </c>
      <c r="I7" s="36">
        <v>1258.55</v>
      </c>
      <c r="J7" s="37">
        <v>0</v>
      </c>
      <c r="K7" s="38">
        <f>M7</f>
        <v>170.84</v>
      </c>
      <c r="L7" s="38"/>
      <c r="M7" s="38">
        <v>170.84</v>
      </c>
    </row>
    <row r="8" spans="1:13" s="15" customFormat="1" ht="63" x14ac:dyDescent="0.25">
      <c r="A8" s="14">
        <v>2</v>
      </c>
      <c r="B8" s="87"/>
      <c r="C8" s="14"/>
      <c r="D8" s="14"/>
      <c r="E8" s="19" t="s">
        <v>38</v>
      </c>
      <c r="F8" s="19" t="s">
        <v>39</v>
      </c>
      <c r="G8" s="13" t="s">
        <v>37</v>
      </c>
      <c r="H8" s="18">
        <v>43799</v>
      </c>
      <c r="I8" s="39">
        <v>77132.95</v>
      </c>
      <c r="J8" s="10">
        <v>0</v>
      </c>
      <c r="K8" s="40">
        <f>14629.26+522.34+M8</f>
        <v>25622.15</v>
      </c>
      <c r="L8" s="40"/>
      <c r="M8" s="41">
        <f>10470.55</f>
        <v>10470.549999999999</v>
      </c>
    </row>
    <row r="9" spans="1:13" ht="15" customHeight="1" x14ac:dyDescent="0.25">
      <c r="A9" s="83" t="s">
        <v>27</v>
      </c>
      <c r="B9" s="84"/>
      <c r="C9" s="84"/>
      <c r="D9" s="84"/>
      <c r="E9" s="84"/>
      <c r="F9" s="84"/>
      <c r="G9" s="84"/>
      <c r="H9" s="84"/>
      <c r="I9" s="85"/>
      <c r="J9" s="11">
        <f>SUM(J7:J7)</f>
        <v>0</v>
      </c>
      <c r="K9" s="11">
        <f>SUM(K7:K8)</f>
        <v>25792.99</v>
      </c>
      <c r="L9" s="11"/>
      <c r="M9" s="11">
        <f>SUM(M7:M8)</f>
        <v>10641.39</v>
      </c>
    </row>
  </sheetData>
  <mergeCells count="19">
    <mergeCell ref="A9:I9"/>
    <mergeCell ref="J3:J5"/>
    <mergeCell ref="K3:M3"/>
    <mergeCell ref="C4:C5"/>
    <mergeCell ref="D4:D5"/>
    <mergeCell ref="K4:K5"/>
    <mergeCell ref="L4:L5"/>
    <mergeCell ref="M4:M5"/>
    <mergeCell ref="B7:B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</mergeCells>
  <pageMargins left="0.15748031496062992" right="0.15748031496062992" top="0.23622047244094491" bottom="0.31496062992125984" header="0.94488188976377963" footer="0.31496062992125984"/>
  <pageSetup paperSize="9" scale="7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МП Коммунальная инфр</vt:lpstr>
      <vt:lpstr>МП Коммунальная инфр (2)</vt:lpstr>
      <vt:lpstr>Подпрограмма 2 (2)</vt:lpstr>
      <vt:lpstr>'МП Коммунальная инфр (2)'!Заголовки_для_печати</vt:lpstr>
      <vt:lpstr>'Подпрограмма 2 (2)'!Заголовки_для_печати</vt:lpstr>
      <vt:lpstr>'МП Коммунальная инфр'!Область_печати</vt:lpstr>
      <vt:lpstr>'МП Коммунальная инфр (2)'!Область_печати</vt:lpstr>
      <vt:lpstr>'Подпрограмма 2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2020-10-15T13:15:28Z</cp:lastPrinted>
  <dcterms:created xsi:type="dcterms:W3CDTF">2015-07-01T06:08:23Z</dcterms:created>
  <dcterms:modified xsi:type="dcterms:W3CDTF">2020-10-19T09:25:00Z</dcterms:modified>
</cp:coreProperties>
</file>