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(2)'!$A$1:$N$28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(2)'!$A$1:$N$28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(2)'!$A$1:$N$28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(2)'!$A$1:$N$28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Строительство'!$A$1:$R$56</definedName>
    <definedName name="_xlnm.Print_Area" localSheetId="1">'МП Строительство (2)'!$A$1:$M$28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M26" i="20" l="1"/>
  <c r="K26" i="20" s="1"/>
  <c r="P54" i="19"/>
  <c r="P53" i="19" s="1"/>
  <c r="K54" i="19"/>
  <c r="K53" i="19" s="1"/>
  <c r="F53" i="19"/>
  <c r="G53" i="19"/>
  <c r="I53" i="19"/>
  <c r="J53" i="19"/>
  <c r="L53" i="19"/>
  <c r="M53" i="19"/>
  <c r="O53" i="19"/>
  <c r="H55" i="19"/>
  <c r="E55" i="19"/>
  <c r="F18" i="19"/>
  <c r="I18" i="19"/>
  <c r="J18" i="19"/>
  <c r="L18" i="19"/>
  <c r="M18" i="19"/>
  <c r="P42" i="19"/>
  <c r="O42" i="19"/>
  <c r="N42" i="19" s="1"/>
  <c r="K42" i="19"/>
  <c r="H42" i="19"/>
  <c r="E42" i="19"/>
  <c r="P41" i="19"/>
  <c r="O41" i="19"/>
  <c r="K41" i="19"/>
  <c r="H41" i="19"/>
  <c r="E41" i="19"/>
  <c r="P40" i="19"/>
  <c r="O40" i="19"/>
  <c r="N40" i="19" s="1"/>
  <c r="K40" i="19"/>
  <c r="H40" i="19"/>
  <c r="E40" i="19"/>
  <c r="P39" i="19"/>
  <c r="O39" i="19"/>
  <c r="K39" i="19"/>
  <c r="H39" i="19"/>
  <c r="E39" i="19"/>
  <c r="I6" i="19"/>
  <c r="J6" i="19"/>
  <c r="K6" i="19"/>
  <c r="L6" i="19"/>
  <c r="M6" i="19"/>
  <c r="N6" i="19"/>
  <c r="O6" i="19"/>
  <c r="P6" i="19"/>
  <c r="H16" i="19"/>
  <c r="E16" i="19"/>
  <c r="N39" i="19" l="1"/>
  <c r="N54" i="19"/>
  <c r="N41" i="19"/>
  <c r="J28" i="20"/>
  <c r="L28" i="20"/>
  <c r="M27" i="20"/>
  <c r="K27" i="20" s="1"/>
  <c r="N53" i="19" l="1"/>
  <c r="M25" i="20"/>
  <c r="K25" i="20" s="1"/>
  <c r="M8" i="20" l="1"/>
  <c r="M7" i="20"/>
  <c r="K7" i="20" l="1"/>
  <c r="H54" i="19"/>
  <c r="H53" i="19" l="1"/>
  <c r="Q54" i="19"/>
  <c r="R54" i="19"/>
  <c r="E50" i="19"/>
  <c r="E49" i="19" s="1"/>
  <c r="P49" i="19"/>
  <c r="O49" i="19"/>
  <c r="N49" i="19"/>
  <c r="M49" i="19"/>
  <c r="L49" i="19"/>
  <c r="K49" i="19"/>
  <c r="J49" i="19"/>
  <c r="I49" i="19"/>
  <c r="H49" i="19"/>
  <c r="G49" i="19"/>
  <c r="G46" i="19" s="1"/>
  <c r="F49" i="19"/>
  <c r="F47" i="19"/>
  <c r="G47" i="19"/>
  <c r="H47" i="19"/>
  <c r="H46" i="19" s="1"/>
  <c r="I47" i="19"/>
  <c r="J47" i="19"/>
  <c r="K47" i="19"/>
  <c r="K46" i="19" s="1"/>
  <c r="L47" i="19"/>
  <c r="L46" i="19" s="1"/>
  <c r="M47" i="19"/>
  <c r="N47" i="19"/>
  <c r="O47" i="19"/>
  <c r="O46" i="19" s="1"/>
  <c r="P47" i="19"/>
  <c r="P46" i="19" s="1"/>
  <c r="F43" i="19"/>
  <c r="G43" i="19"/>
  <c r="H43" i="19"/>
  <c r="I43" i="19"/>
  <c r="J43" i="19"/>
  <c r="K43" i="19"/>
  <c r="L43" i="19"/>
  <c r="M43" i="19"/>
  <c r="N43" i="19"/>
  <c r="O43" i="19"/>
  <c r="P43" i="19"/>
  <c r="G30" i="19"/>
  <c r="G18" i="19" s="1"/>
  <c r="E45" i="19"/>
  <c r="E43" i="19" s="1"/>
  <c r="E44" i="19"/>
  <c r="P38" i="19"/>
  <c r="O38" i="19"/>
  <c r="K38" i="19"/>
  <c r="M24" i="20" s="1"/>
  <c r="K24" i="20" s="1"/>
  <c r="H38" i="19"/>
  <c r="E38" i="19"/>
  <c r="P37" i="19"/>
  <c r="O37" i="19"/>
  <c r="K37" i="19"/>
  <c r="M23" i="20" s="1"/>
  <c r="K23" i="20" s="1"/>
  <c r="H37" i="19"/>
  <c r="E37" i="19"/>
  <c r="P36" i="19"/>
  <c r="O36" i="19"/>
  <c r="K36" i="19"/>
  <c r="M22" i="20" s="1"/>
  <c r="K22" i="20" s="1"/>
  <c r="H36" i="19"/>
  <c r="E36" i="19"/>
  <c r="P35" i="19"/>
  <c r="O35" i="19"/>
  <c r="K35" i="19"/>
  <c r="M21" i="20" s="1"/>
  <c r="K21" i="20" s="1"/>
  <c r="H35" i="19"/>
  <c r="E35" i="19"/>
  <c r="H14" i="19"/>
  <c r="E14" i="19"/>
  <c r="H13" i="19"/>
  <c r="E13" i="19"/>
  <c r="H12" i="19"/>
  <c r="E12" i="19"/>
  <c r="G11" i="19"/>
  <c r="G10" i="19"/>
  <c r="G8" i="19"/>
  <c r="F8" i="19"/>
  <c r="F6" i="19" s="1"/>
  <c r="N46" i="19" l="1"/>
  <c r="J46" i="19"/>
  <c r="F46" i="19"/>
  <c r="G6" i="19"/>
  <c r="Q53" i="19"/>
  <c r="R53" i="19"/>
  <c r="M46" i="19"/>
  <c r="I46" i="19"/>
  <c r="N35" i="19"/>
  <c r="N38" i="19"/>
  <c r="N37" i="19"/>
  <c r="N36" i="19"/>
  <c r="M9" i="20" l="1"/>
  <c r="F51" i="19" l="1"/>
  <c r="G51" i="19"/>
  <c r="H51" i="19"/>
  <c r="I51" i="19"/>
  <c r="J51" i="19"/>
  <c r="K51" i="19"/>
  <c r="L51" i="19"/>
  <c r="M51" i="19"/>
  <c r="N51" i="19"/>
  <c r="O51" i="19"/>
  <c r="P51" i="19"/>
  <c r="E52" i="19"/>
  <c r="E51" i="19" s="1"/>
  <c r="E48" i="19"/>
  <c r="E47" i="19" s="1"/>
  <c r="E46" i="19" s="1"/>
  <c r="K23" i="19" l="1"/>
  <c r="M13" i="20" s="1"/>
  <c r="O23" i="19"/>
  <c r="P23" i="19"/>
  <c r="K24" i="19"/>
  <c r="M14" i="20" s="1"/>
  <c r="K14" i="20" s="1"/>
  <c r="O24" i="19"/>
  <c r="P24" i="19"/>
  <c r="K25" i="19"/>
  <c r="O25" i="19"/>
  <c r="P25" i="19"/>
  <c r="K26" i="19"/>
  <c r="O26" i="19"/>
  <c r="P26" i="19"/>
  <c r="K27" i="19"/>
  <c r="M15" i="20" s="1"/>
  <c r="K15" i="20" s="1"/>
  <c r="O27" i="19"/>
  <c r="P27" i="19"/>
  <c r="K28" i="19"/>
  <c r="O28" i="19"/>
  <c r="P28" i="19"/>
  <c r="K29" i="19"/>
  <c r="M17" i="20" s="1"/>
  <c r="K17" i="20" s="1"/>
  <c r="O29" i="19"/>
  <c r="P29" i="19"/>
  <c r="K30" i="19"/>
  <c r="M18" i="20" s="1"/>
  <c r="K18" i="20" s="1"/>
  <c r="O30" i="19"/>
  <c r="P30" i="19"/>
  <c r="K31" i="19"/>
  <c r="M19" i="20" s="1"/>
  <c r="K19" i="20" s="1"/>
  <c r="O31" i="19"/>
  <c r="P31" i="19"/>
  <c r="K32" i="19"/>
  <c r="O32" i="19"/>
  <c r="P32" i="19"/>
  <c r="K33" i="19"/>
  <c r="O33" i="19"/>
  <c r="P33" i="19"/>
  <c r="K34" i="19"/>
  <c r="M20" i="20" s="1"/>
  <c r="K20" i="20" s="1"/>
  <c r="O34" i="19"/>
  <c r="P34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I17" i="19"/>
  <c r="I56" i="19" s="1"/>
  <c r="J17" i="19"/>
  <c r="J56" i="19" s="1"/>
  <c r="L17" i="19"/>
  <c r="L56" i="19" s="1"/>
  <c r="M17" i="19"/>
  <c r="M56" i="19" s="1"/>
  <c r="E54" i="19"/>
  <c r="E53" i="19" s="1"/>
  <c r="F17" i="19"/>
  <c r="F56" i="19" s="1"/>
  <c r="G17" i="19"/>
  <c r="G56" i="19" s="1"/>
  <c r="E23" i="19"/>
  <c r="E24" i="19"/>
  <c r="E25" i="19"/>
  <c r="E26" i="19"/>
  <c r="E27" i="19"/>
  <c r="E28" i="19"/>
  <c r="E29" i="19"/>
  <c r="E30" i="19"/>
  <c r="E31" i="19"/>
  <c r="E32" i="19"/>
  <c r="E33" i="19"/>
  <c r="E34" i="19"/>
  <c r="E22" i="19"/>
  <c r="J4" i="19"/>
  <c r="M4" i="19" s="1"/>
  <c r="P4" i="19" s="1"/>
  <c r="I4" i="19"/>
  <c r="L4" i="19" s="1"/>
  <c r="O4" i="19" s="1"/>
  <c r="K13" i="20" l="1"/>
  <c r="M16" i="20"/>
  <c r="K16" i="20" s="1"/>
  <c r="N29" i="19"/>
  <c r="N25" i="19"/>
  <c r="N31" i="19"/>
  <c r="N27" i="19"/>
  <c r="N23" i="19"/>
  <c r="N33" i="19"/>
  <c r="N30" i="19"/>
  <c r="N32" i="19"/>
  <c r="N34" i="19"/>
  <c r="N24" i="19"/>
  <c r="N26" i="19"/>
  <c r="N28" i="19"/>
  <c r="G59" i="19" l="1"/>
  <c r="E19" i="19" l="1"/>
  <c r="H19" i="19"/>
  <c r="K19" i="19"/>
  <c r="O19" i="19"/>
  <c r="P19" i="19"/>
  <c r="E20" i="19"/>
  <c r="H20" i="19"/>
  <c r="K20" i="19"/>
  <c r="M10" i="20" s="1"/>
  <c r="O20" i="19"/>
  <c r="P20" i="19"/>
  <c r="E10" i="19"/>
  <c r="H10" i="19"/>
  <c r="E11" i="19"/>
  <c r="H11" i="19"/>
  <c r="E15" i="19"/>
  <c r="H15" i="19"/>
  <c r="E8" i="19"/>
  <c r="H8" i="19"/>
  <c r="H7" i="19"/>
  <c r="E7" i="19"/>
  <c r="K10" i="20" l="1"/>
  <c r="N20" i="19"/>
  <c r="N19" i="19"/>
  <c r="H9" i="19" l="1"/>
  <c r="H6" i="19" s="1"/>
  <c r="O22" i="19"/>
  <c r="O21" i="19"/>
  <c r="K22" i="19"/>
  <c r="M12" i="20" s="1"/>
  <c r="K21" i="19"/>
  <c r="P22" i="19"/>
  <c r="P21" i="19"/>
  <c r="P18" i="19" s="1"/>
  <c r="H21" i="19"/>
  <c r="H22" i="19"/>
  <c r="O18" i="19" l="1"/>
  <c r="M11" i="20"/>
  <c r="K11" i="20" s="1"/>
  <c r="K18" i="19"/>
  <c r="H18" i="19"/>
  <c r="K12" i="20"/>
  <c r="K9" i="20"/>
  <c r="K8" i="20"/>
  <c r="O17" i="19"/>
  <c r="O56" i="19" s="1"/>
  <c r="P17" i="19"/>
  <c r="P56" i="19" s="1"/>
  <c r="H17" i="19"/>
  <c r="H56" i="19" s="1"/>
  <c r="N22" i="19"/>
  <c r="N21" i="19"/>
  <c r="B7" i="22"/>
  <c r="M8" i="22"/>
  <c r="K8" i="22" s="1"/>
  <c r="K7" i="22"/>
  <c r="N18" i="19" l="1"/>
  <c r="M28" i="20"/>
  <c r="K28" i="20"/>
  <c r="K17" i="19"/>
  <c r="K56" i="19" s="1"/>
  <c r="E9" i="19"/>
  <c r="E6" i="19" s="1"/>
  <c r="E21" i="19"/>
  <c r="E18" i="19" s="1"/>
  <c r="N17" i="19" l="1"/>
  <c r="E17" i="19"/>
  <c r="E56" i="19" s="1"/>
  <c r="Q56" i="19"/>
  <c r="N56" i="19" l="1"/>
  <c r="R56" i="19" s="1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<sst xmlns="http://schemas.openxmlformats.org/spreadsheetml/2006/main" count="423" uniqueCount="183">
  <si>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</si>
  <si>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</si>
  <si>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</si>
  <si>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</si>
  <si>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</si>
  <si>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</si>
  <si>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</si>
  <si>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</si>
  <si>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</si>
  <si>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</si>
  <si>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</si>
  <si>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</si>
  <si>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</si>
  <si>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</si>
  <si>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</si>
  <si>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</si>
  <si>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</si>
  <si>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</si>
  <si>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</si>
  <si>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</si>
  <si>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</si>
  <si>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</si>
  <si>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</si>
  <si>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</si>
  <si>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</si>
  <si>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</si>
  <si>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</si>
  <si>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</si>
  <si>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</si>
  <si>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</si>
  <si>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</si>
  <si>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</si>
  <si>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</si>
  <si>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</si>
  <si>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</si>
  <si>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</si>
  <si>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</si>
  <si>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</si>
  <si>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</si>
  <si>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</si>
  <si>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Районный бюджет</t>
  </si>
  <si>
    <t>Окружной бюджет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</si>
  <si>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</si>
  <si>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</si>
  <si>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</si>
  <si>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</si>
  <si>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</si>
  <si>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</si>
  <si>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</si>
  <si>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</si>
  <si>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</si>
  <si>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</si>
  <si>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</si>
  <si>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</si>
  <si>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</si>
  <si>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</si>
  <si>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</si>
  <si>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</si>
  <si>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</si>
  <si>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</si>
  <si>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</si>
  <si>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</si>
  <si>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</si>
  <si>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</si>
  <si>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</si>
  <si>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</si>
  <si>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</si>
  <si>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</si>
  <si>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</si>
  <si>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</si>
  <si>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6</t>
  </si>
  <si>
    <t>6.1</t>
  </si>
  <si>
    <t>Строительство 4-квартирного жилого дома в п. Бугрино Сельского поселения "Колгуевский сельсовет" ЗР НАО</t>
  </si>
  <si>
    <t>Раздел 4. Снос ветхих и аварийных домов, признанных непригодными для проживания</t>
  </si>
  <si>
    <t>4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</si>
  <si>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</si>
  <si>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</si>
  <si>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</si>
  <si>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</si>
  <si>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</si>
  <si>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</si>
  <si>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</si>
  <si>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</si>
  <si>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1.9</t>
  </si>
  <si>
    <t>Капитальный ремонт дома № 2 по ул. Южная в п. Усть-Кара Сельского поселения «Карский сельсовет» ЗР НАО</t>
  </si>
  <si>
    <t>-</t>
  </si>
  <si>
    <t>ООО "НАРЬЯН-МАРГРАЖДАНПРОЕКТ"</t>
  </si>
  <si>
    <t>Цена по контракту, руб.</t>
  </si>
  <si>
    <t>ООО «Строительно-монтажное предприятие-83»</t>
  </si>
  <si>
    <t>План на 2024 год</t>
  </si>
  <si>
    <t>Приобретение жилых помещений в п. Каратайка Сельского поселения «Юшарский сельсовет» ЗР НАО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</si>
  <si>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</si>
  <si>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</si>
  <si>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</si>
  <si>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1.10</t>
  </si>
  <si>
    <t>Капитальный ремонт квартиры № 6 в жилом доме № 82 в с. Великовисочное Сельского поселения «Великовисочный сельсовет» ЗР НАО</t>
  </si>
  <si>
    <t>Капитальный ремонт жилого дома № 5 по ул. Школьная в с. Шойна Сельского поселения «Шоинский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</si>
  <si>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</si>
  <si>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</si>
  <si>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</si>
  <si>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</si>
  <si>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</si>
  <si>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</si>
  <si>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</si>
  <si>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</si>
  <si>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</si>
  <si>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</si>
  <si>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</si>
  <si>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</si>
  <si>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</si>
  <si>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</si>
  <si>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</si>
  <si>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</si>
  <si>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</si>
  <si>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2.1.18</t>
  </si>
  <si>
    <t>2.1.19</t>
  </si>
  <si>
    <t>2.1.20</t>
  </si>
  <si>
    <t>Раздел 3. Подготовка земельных участков под жилищное строительство</t>
  </si>
  <si>
    <t>3</t>
  </si>
  <si>
    <t>3.1.</t>
  </si>
  <si>
    <t>3.2.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</si>
  <si>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</si>
  <si>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</si>
  <si>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Подраздел 1. Снос ветхих и аварийных домов, признанных непригодными для проживания</t>
  </si>
  <si>
    <t>Снос жилого дома № 81 в с. Великовисочное Сельского поселения «Великовисочный сельсовет» ЗР НАО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</si>
  <si>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</si>
  <si>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4.1.</t>
  </si>
  <si>
    <t>4.1.1.</t>
  </si>
  <si>
    <t>4.2.</t>
  </si>
  <si>
    <t>4.2.1.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</si>
  <si>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</si>
  <si>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</si>
  <si>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№ 0184300000424000017 от 27.02.2024</t>
  </si>
  <si>
    <t>ООО "СЕВЕР НАО СТРОЙ"</t>
  </si>
  <si>
    <t>№ 0184300000422000192 от 12.09.2022</t>
  </si>
  <si>
    <t>31.12.2023, продлен до 20.11.2024 (доп.соглашение)</t>
  </si>
  <si>
    <t>№ 0184300000422000229 от 12.12.2022</t>
  </si>
  <si>
    <t>0184300000424000020-(ФЗ-44) от 04.03.2024</t>
  </si>
  <si>
    <t>ИП Абдукадиров А.</t>
  </si>
  <si>
    <t>№ 0184300000424000056 от 16.04.2024</t>
  </si>
  <si>
    <t>ИП Мишуков А.В.</t>
  </si>
  <si>
    <t>0184300000424000047 от 09.04.2024</t>
  </si>
  <si>
    <t>ООО "АЛЬФА"</t>
  </si>
  <si>
    <t>№ 0184300000424000058</t>
  </si>
  <si>
    <t>ООО "СЕВЕРО-ЗАПАДНАЯ РЕМОНТНАЯ КОМПАНИЯ"</t>
  </si>
  <si>
    <t>0045-ЕИС от 01.04.2024</t>
  </si>
  <si>
    <t>№ 1 от 18.03.2024</t>
  </si>
  <si>
    <t>№ 37/РУ-2024 от 12.03.2024</t>
  </si>
  <si>
    <t>МП ЗР "Севержилкомсервис"</t>
  </si>
  <si>
    <t>31.12.2024</t>
  </si>
  <si>
    <t>по состоянию на 01 июля 2024  года (с начала года нарастающим итогом)</t>
  </si>
  <si>
    <t>План на 01.07.2024</t>
  </si>
  <si>
    <t>по состоянию на 01 июля 2024 года (с начала года нарастающим итогом)</t>
  </si>
  <si>
    <t>Приобретение квартиры в с. Нижняя Пеша Сельского поселения «Пешский сельсовет» ЗР НАО</t>
  </si>
  <si>
    <t>2.1.21</t>
  </si>
  <si>
    <t>2.1.22</t>
  </si>
  <si>
    <t>2.1.23</t>
  </si>
  <si>
    <t>2.1.24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</si>
  <si>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</si>
  <si>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</si>
  <si>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</si>
  <si>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</si>
  <si>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6.2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</si>
  <si>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</si>
  <si>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№ 0184300000424000067 от 30.04.2024</t>
  </si>
  <si>
    <t>ИП Нозимов Музаффар Каххарович</t>
  </si>
  <si>
    <r>
      <t>Ремонт квартиры № 1 в жилом доме № 18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</si>
  <si>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№ 3 от 15.05.2024</t>
  </si>
  <si>
    <t>№ 0184300000224000004 от 17.05.2024</t>
  </si>
  <si>
    <t>ООО "СЗРК"</t>
  </si>
  <si>
    <t>0184300000424000069 от 06.05.2024</t>
  </si>
  <si>
    <t>ООО "М-СЕРВИС"</t>
  </si>
  <si>
    <t>0184300000424000122 (ФЗ-44) от 01.07.2024</t>
  </si>
  <si>
    <t>ИП АБДУКОДИРОВ АБДУЛАТИФ</t>
  </si>
  <si>
    <t>№ № 0184300000224000006 от 10.06.2024</t>
  </si>
  <si>
    <t>ИП Пашкина А.В.</t>
  </si>
  <si>
    <t>0184300000424000119 от 30.06.2024</t>
  </si>
  <si>
    <t>ИП Каюмов М.А.</t>
  </si>
  <si>
    <t>№ 0184300000224000007 от 10.06.2024</t>
  </si>
  <si>
    <t>№ 0184300000424000112 от 21.06.2024</t>
  </si>
  <si>
    <t>№ 0184300000424000113 от 21.06.2024</t>
  </si>
  <si>
    <t>№ 0184300000424000089 от 27.05.2024</t>
  </si>
  <si>
    <t>ООО "ЗВЕЗДОЧКА - ВКВ"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</si>
</sst>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8" fillId="2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5" fillId="0" borderId="1" xfId="0" applyNumberFormat="1" applyFont="1" applyFill="1" applyBorder="1" applyAlignment="1"/>
    <xf numFmtId="168" fontId="6" fillId="0" borderId="1" xfId="0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169" fontId="14" fillId="0" borderId="1" xfId="0" applyNumberFormat="1" applyFont="1" applyFill="1" applyBorder="1" applyAlignment="1">
      <alignment horizontal="center" wrapText="1"/>
    </xf>
    <xf numFmtId="169" fontId="8" fillId="0" borderId="1" xfId="0" applyNumberFormat="1" applyFont="1" applyFill="1" applyBorder="1" applyAlignment="1">
      <alignment horizontal="center" wrapText="1"/>
    </xf>
    <xf numFmtId="169" fontId="14" fillId="0" borderId="1" xfId="2" applyNumberFormat="1" applyFont="1" applyFill="1" applyBorder="1" applyAlignment="1">
      <alignment horizontal="center" wrapText="1"/>
    </xf>
    <xf numFmtId="169" fontId="14" fillId="0" borderId="1" xfId="0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 wrapText="1"/>
    </xf>
    <xf numFmtId="164" fontId="8" fillId="0" borderId="7" xfId="6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7" fontId="7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7" fontId="7" fillId="2" borderId="7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0" fontId="8" fillId="0" borderId="1" xfId="2" applyFont="1" applyFill="1" applyBorder="1" applyAlignment="1">
      <alignment wrapText="1"/>
    </xf>
    <xf numFmtId="164" fontId="8" fillId="0" borderId="1" xfId="6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7" fillId="0" borderId="0" xfId="6" applyFont="1" applyFill="1"/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Border="1" applyAlignment="1">
      <alignment horizontal="right" wrapText="1"/>
    </xf>
    <xf numFmtId="166" fontId="8" fillId="0" borderId="7" xfId="0" applyNumberFormat="1" applyFont="1" applyBorder="1" applyAlignment="1">
      <alignment horizontal="right" wrapText="1"/>
    </xf>
    <xf numFmtId="166" fontId="8" fillId="0" borderId="9" xfId="2" applyNumberFormat="1" applyFont="1" applyFill="1" applyBorder="1" applyAlignment="1">
      <alignment horizontal="right" wrapText="1"/>
    </xf>
    <xf numFmtId="166" fontId="8" fillId="0" borderId="1" xfId="2" applyNumberFormat="1" applyFont="1" applyFill="1" applyBorder="1" applyAlignment="1">
      <alignment horizontal="right" wrapText="1"/>
    </xf>
    <xf numFmtId="170" fontId="8" fillId="0" borderId="1" xfId="2" applyNumberFormat="1" applyFont="1" applyFill="1" applyBorder="1" applyAlignment="1">
      <alignment horizontal="right"/>
    </xf>
    <xf numFmtId="166" fontId="8" fillId="0" borderId="9" xfId="0" applyNumberFormat="1" applyFont="1" applyBorder="1" applyAlignment="1">
      <alignment horizontal="right" wrapText="1"/>
    </xf>
    <xf numFmtId="166" fontId="14" fillId="0" borderId="1" xfId="0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4" fontId="7" fillId="0" borderId="0" xfId="0" applyNumberFormat="1" applyFont="1"/>
    <xf numFmtId="0" fontId="8" fillId="0" borderId="1" xfId="0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59"/>
  <sheetViews>
    <sheetView tabSelected="1" view="pageBreakPreview" topLeftCell="A46" zoomScale="70" zoomScaleNormal="75" zoomScaleSheetLayoutView="70" workbookViewId="0">
      <selection activeCell="N63" sqref="N6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37" customWidth="1"/>
    <col min="6" max="10" width="16.85546875" style="1" customWidth="1"/>
    <col min="11" max="11" width="17.570312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40.5" customHeight="1" x14ac:dyDescent="0.25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18.75" customHeight="1" x14ac:dyDescent="0.25">
      <c r="A2" s="91" t="s">
        <v>150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2"/>
    </row>
    <row r="3" spans="1:18" s="2" customFormat="1" ht="42.75" customHeight="1" x14ac:dyDescent="0.25">
      <c r="A3" s="93" t="s">
        <v>7</v>
      </c>
      <c r="B3" s="93" t="s">
        <v>5</v>
      </c>
      <c r="C3" s="93" t="s">
        <v>2</v>
      </c>
      <c r="D3" s="93" t="s">
        <v>6</v>
      </c>
      <c r="E3" s="93" t="s">
        <v>89</v>
      </c>
      <c r="F3" s="93"/>
      <c r="G3" s="93"/>
      <c r="H3" s="93" t="s">
        <v>151</v>
      </c>
      <c r="I3" s="93"/>
      <c r="J3" s="93"/>
      <c r="K3" s="93" t="s">
        <v>3</v>
      </c>
      <c r="L3" s="93"/>
      <c r="M3" s="93"/>
      <c r="N3" s="93" t="s">
        <v>4</v>
      </c>
      <c r="O3" s="93"/>
      <c r="P3" s="93"/>
      <c r="Q3" s="93" t="s">
        <v>27</v>
      </c>
      <c r="R3" s="93" t="s">
        <v>28</v>
      </c>
    </row>
    <row r="4" spans="1:18" s="2" customFormat="1" ht="47.25" customHeight="1" x14ac:dyDescent="0.25">
      <c r="A4" s="93"/>
      <c r="B4" s="93"/>
      <c r="C4" s="93"/>
      <c r="D4" s="93"/>
      <c r="E4" s="36" t="s">
        <v>0</v>
      </c>
      <c r="F4" s="25" t="s">
        <v>41</v>
      </c>
      <c r="G4" s="25" t="s">
        <v>40</v>
      </c>
      <c r="H4" s="25" t="s">
        <v>0</v>
      </c>
      <c r="I4" s="25" t="str">
        <f>F4</f>
        <v>Окружной бюджет</v>
      </c>
      <c r="J4" s="25" t="str">
        <f>G4</f>
        <v>Районный бюджет</v>
      </c>
      <c r="K4" s="25" t="s">
        <v>0</v>
      </c>
      <c r="L4" s="25" t="str">
        <f>I4</f>
        <v>Окружной бюджет</v>
      </c>
      <c r="M4" s="25" t="str">
        <f>J4</f>
        <v>Районный бюджет</v>
      </c>
      <c r="N4" s="25" t="s">
        <v>0</v>
      </c>
      <c r="O4" s="25" t="str">
        <f>L4</f>
        <v>Окружной бюджет</v>
      </c>
      <c r="P4" s="25" t="str">
        <f>M4</f>
        <v>Районный бюджет</v>
      </c>
      <c r="Q4" s="93"/>
      <c r="R4" s="93"/>
    </row>
    <row r="5" spans="1:18" s="2" customFormat="1" ht="22.5" customHeight="1" x14ac:dyDescent="0.25">
      <c r="A5" s="25">
        <v>1</v>
      </c>
      <c r="B5" s="25">
        <v>2</v>
      </c>
      <c r="C5" s="25">
        <v>3</v>
      </c>
      <c r="D5" s="25">
        <v>4</v>
      </c>
      <c r="E5" s="38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25">
        <v>16</v>
      </c>
      <c r="Q5" s="25">
        <v>17</v>
      </c>
      <c r="R5" s="25">
        <v>18</v>
      </c>
    </row>
    <row r="6" spans="1:18" s="2" customFormat="1" ht="27.75" customHeight="1" x14ac:dyDescent="0.25">
      <c r="A6" s="25">
        <v>1</v>
      </c>
      <c r="B6" s="94" t="s">
        <v>8</v>
      </c>
      <c r="C6" s="94"/>
      <c r="D6" s="94"/>
      <c r="E6" s="49">
        <f t="shared" ref="E6:P6" si="0">SUM(E7:E16)</f>
        <v>202656.9</v>
      </c>
      <c r="F6" s="49">
        <f t="shared" si="0"/>
        <v>150212.6</v>
      </c>
      <c r="G6" s="49">
        <f t="shared" si="0"/>
        <v>52444.299999999996</v>
      </c>
      <c r="H6" s="49">
        <f t="shared" si="0"/>
        <v>0</v>
      </c>
      <c r="I6" s="49">
        <f t="shared" si="0"/>
        <v>0</v>
      </c>
      <c r="J6" s="49">
        <f t="shared" si="0"/>
        <v>0</v>
      </c>
      <c r="K6" s="49">
        <f t="shared" si="0"/>
        <v>0</v>
      </c>
      <c r="L6" s="49">
        <f t="shared" si="0"/>
        <v>0</v>
      </c>
      <c r="M6" s="49">
        <f t="shared" si="0"/>
        <v>0</v>
      </c>
      <c r="N6" s="49">
        <f t="shared" si="0"/>
        <v>0</v>
      </c>
      <c r="O6" s="49">
        <f t="shared" si="0"/>
        <v>0</v>
      </c>
      <c r="P6" s="49">
        <f t="shared" si="0"/>
        <v>0</v>
      </c>
      <c r="Q6" s="43" t="s">
        <v>85</v>
      </c>
      <c r="R6" s="43" t="s">
        <v>85</v>
      </c>
    </row>
    <row r="7" spans="1:18" s="2" customFormat="1" ht="59.25" customHeight="1" x14ac:dyDescent="0.25">
      <c r="A7" s="3" t="s">
        <v>44</v>
      </c>
      <c r="B7" s="29" t="s">
        <v>72</v>
      </c>
      <c r="C7" s="30" t="s">
        <v>9</v>
      </c>
      <c r="D7" s="30" t="s">
        <v>1</v>
      </c>
      <c r="E7" s="49">
        <f t="shared" ref="E7" si="1">F7+G7</f>
        <v>23018</v>
      </c>
      <c r="F7" s="44">
        <v>20486</v>
      </c>
      <c r="G7" s="79">
        <v>2532</v>
      </c>
      <c r="H7" s="50">
        <f>I7+J7</f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40">
        <v>0</v>
      </c>
      <c r="Q7" s="43" t="s">
        <v>85</v>
      </c>
      <c r="R7" s="43" t="s">
        <v>85</v>
      </c>
    </row>
    <row r="8" spans="1:18" s="2" customFormat="1" ht="72.75" customHeight="1" x14ac:dyDescent="0.25">
      <c r="A8" s="3" t="s">
        <v>45</v>
      </c>
      <c r="B8" s="31" t="s">
        <v>79</v>
      </c>
      <c r="C8" s="30" t="s">
        <v>9</v>
      </c>
      <c r="D8" s="30" t="s">
        <v>1</v>
      </c>
      <c r="E8" s="49">
        <f t="shared" ref="E8" si="2">F8+G8</f>
        <v>141299.30000000002</v>
      </c>
      <c r="F8" s="44">
        <f>38918+90808.6</f>
        <v>129726.6</v>
      </c>
      <c r="G8" s="79">
        <f>2048.3+9524.4</f>
        <v>11572.7</v>
      </c>
      <c r="H8" s="50">
        <f>I8+J8</f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40">
        <v>0</v>
      </c>
      <c r="Q8" s="43" t="s">
        <v>85</v>
      </c>
      <c r="R8" s="43" t="s">
        <v>85</v>
      </c>
    </row>
    <row r="9" spans="1:18" s="2" customFormat="1" ht="60" customHeight="1" x14ac:dyDescent="0.25">
      <c r="A9" s="3" t="s">
        <v>46</v>
      </c>
      <c r="B9" s="31" t="s">
        <v>80</v>
      </c>
      <c r="C9" s="30" t="s">
        <v>9</v>
      </c>
      <c r="D9" s="30" t="s">
        <v>1</v>
      </c>
      <c r="E9" s="49">
        <f t="shared" ref="E9:E21" si="3">F9+G9</f>
        <v>6084.7</v>
      </c>
      <c r="F9" s="50">
        <v>0</v>
      </c>
      <c r="G9" s="79">
        <v>6084.7</v>
      </c>
      <c r="H9" s="50">
        <f>I9+J9</f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40">
        <v>0</v>
      </c>
      <c r="Q9" s="43" t="s">
        <v>85</v>
      </c>
      <c r="R9" s="43" t="s">
        <v>85</v>
      </c>
    </row>
    <row r="10" spans="1:18" s="2" customFormat="1" ht="89.25" customHeight="1" x14ac:dyDescent="0.25">
      <c r="A10" s="3" t="s">
        <v>47</v>
      </c>
      <c r="B10" s="45" t="s">
        <v>81</v>
      </c>
      <c r="C10" s="30" t="s">
        <v>9</v>
      </c>
      <c r="D10" s="30" t="s">
        <v>1</v>
      </c>
      <c r="E10" s="49">
        <f t="shared" ref="E10:E15" si="4">F10+G10</f>
        <v>3806.2999999999997</v>
      </c>
      <c r="F10" s="50">
        <v>0</v>
      </c>
      <c r="G10" s="79">
        <f>5237.4-1431.1</f>
        <v>3806.2999999999997</v>
      </c>
      <c r="H10" s="50">
        <f t="shared" ref="H10:H15" si="5">I10+J10</f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40">
        <v>0</v>
      </c>
      <c r="Q10" s="43" t="s">
        <v>85</v>
      </c>
      <c r="R10" s="43" t="s">
        <v>85</v>
      </c>
    </row>
    <row r="11" spans="1:18" s="2" customFormat="1" ht="81.75" customHeight="1" x14ac:dyDescent="0.25">
      <c r="A11" s="3" t="s">
        <v>48</v>
      </c>
      <c r="B11" s="45" t="s">
        <v>82</v>
      </c>
      <c r="C11" s="30" t="s">
        <v>9</v>
      </c>
      <c r="D11" s="30" t="s">
        <v>1</v>
      </c>
      <c r="E11" s="49">
        <f t="shared" si="4"/>
        <v>3898.8999999999996</v>
      </c>
      <c r="F11" s="50">
        <v>0</v>
      </c>
      <c r="G11" s="79">
        <f>5379.7-1480.8</f>
        <v>3898.8999999999996</v>
      </c>
      <c r="H11" s="50">
        <f t="shared" si="5"/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40">
        <v>0</v>
      </c>
      <c r="Q11" s="43" t="s">
        <v>85</v>
      </c>
      <c r="R11" s="43" t="s">
        <v>85</v>
      </c>
    </row>
    <row r="12" spans="1:18" s="2" customFormat="1" ht="48.75" customHeight="1" x14ac:dyDescent="0.25">
      <c r="A12" s="3" t="s">
        <v>49</v>
      </c>
      <c r="B12" s="31" t="s">
        <v>90</v>
      </c>
      <c r="C12" s="30" t="s">
        <v>9</v>
      </c>
      <c r="D12" s="30" t="s">
        <v>39</v>
      </c>
      <c r="E12" s="49">
        <f t="shared" ref="E12:E14" si="6">F12+G12</f>
        <v>1019.3</v>
      </c>
      <c r="F12" s="50">
        <v>0</v>
      </c>
      <c r="G12" s="79">
        <v>1019.3</v>
      </c>
      <c r="H12" s="50">
        <f t="shared" ref="H12:H14" si="7">I12+J12</f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40">
        <v>0</v>
      </c>
      <c r="Q12" s="43" t="s">
        <v>85</v>
      </c>
      <c r="R12" s="43" t="s">
        <v>85</v>
      </c>
    </row>
    <row r="13" spans="1:18" s="2" customFormat="1" ht="49.5" customHeight="1" x14ac:dyDescent="0.25">
      <c r="A13" s="3" t="s">
        <v>50</v>
      </c>
      <c r="B13" s="31" t="s">
        <v>91</v>
      </c>
      <c r="C13" s="30" t="s">
        <v>9</v>
      </c>
      <c r="D13" s="30" t="s">
        <v>39</v>
      </c>
      <c r="E13" s="49">
        <f t="shared" si="6"/>
        <v>11637.9</v>
      </c>
      <c r="F13" s="50">
        <v>0</v>
      </c>
      <c r="G13" s="79">
        <v>11637.9</v>
      </c>
      <c r="H13" s="50">
        <f t="shared" si="7"/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40">
        <v>0</v>
      </c>
      <c r="Q13" s="43" t="s">
        <v>85</v>
      </c>
      <c r="R13" s="43" t="s">
        <v>85</v>
      </c>
    </row>
    <row r="14" spans="1:18" s="2" customFormat="1" ht="51.75" customHeight="1" x14ac:dyDescent="0.25">
      <c r="A14" s="3" t="s">
        <v>51</v>
      </c>
      <c r="B14" s="31" t="s">
        <v>92</v>
      </c>
      <c r="C14" s="30" t="s">
        <v>9</v>
      </c>
      <c r="D14" s="30" t="s">
        <v>39</v>
      </c>
      <c r="E14" s="49">
        <f t="shared" si="6"/>
        <v>2695.3</v>
      </c>
      <c r="F14" s="50">
        <v>0</v>
      </c>
      <c r="G14" s="79">
        <v>2695.3</v>
      </c>
      <c r="H14" s="50">
        <f t="shared" si="7"/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0">
        <v>0</v>
      </c>
      <c r="Q14" s="43" t="s">
        <v>85</v>
      </c>
      <c r="R14" s="43" t="s">
        <v>85</v>
      </c>
    </row>
    <row r="15" spans="1:18" s="2" customFormat="1" ht="46.5" customHeight="1" x14ac:dyDescent="0.25">
      <c r="A15" s="3" t="s">
        <v>83</v>
      </c>
      <c r="B15" s="31" t="s">
        <v>93</v>
      </c>
      <c r="C15" s="30" t="s">
        <v>9</v>
      </c>
      <c r="D15" s="30" t="s">
        <v>39</v>
      </c>
      <c r="E15" s="49">
        <f t="shared" si="4"/>
        <v>5597.2</v>
      </c>
      <c r="F15" s="50">
        <v>0</v>
      </c>
      <c r="G15" s="79">
        <v>5597.2</v>
      </c>
      <c r="H15" s="50">
        <f t="shared" si="5"/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40">
        <v>0</v>
      </c>
      <c r="Q15" s="43" t="s">
        <v>85</v>
      </c>
      <c r="R15" s="43" t="s">
        <v>85</v>
      </c>
    </row>
    <row r="16" spans="1:18" s="2" customFormat="1" ht="46.5" customHeight="1" x14ac:dyDescent="0.25">
      <c r="A16" s="3" t="s">
        <v>94</v>
      </c>
      <c r="B16" s="31" t="s">
        <v>153</v>
      </c>
      <c r="C16" s="30" t="s">
        <v>9</v>
      </c>
      <c r="D16" s="30" t="s">
        <v>39</v>
      </c>
      <c r="E16" s="49">
        <f t="shared" ref="E16" si="8">F16+G16</f>
        <v>3600</v>
      </c>
      <c r="F16" s="50">
        <v>0</v>
      </c>
      <c r="G16" s="79">
        <v>3600</v>
      </c>
      <c r="H16" s="50">
        <f t="shared" ref="H16" si="9">I16+J16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0">
        <v>0</v>
      </c>
      <c r="Q16" s="43" t="s">
        <v>85</v>
      </c>
      <c r="R16" s="43" t="s">
        <v>85</v>
      </c>
    </row>
    <row r="17" spans="1:18" s="2" customFormat="1" ht="27.75" customHeight="1" x14ac:dyDescent="0.25">
      <c r="A17" s="3" t="s">
        <v>29</v>
      </c>
      <c r="B17" s="94" t="s">
        <v>38</v>
      </c>
      <c r="C17" s="94"/>
      <c r="D17" s="94"/>
      <c r="E17" s="51">
        <f>E18</f>
        <v>102137.60000000002</v>
      </c>
      <c r="F17" s="51">
        <f t="shared" ref="F17:P17" si="10">F18</f>
        <v>0</v>
      </c>
      <c r="G17" s="51">
        <f t="shared" si="10"/>
        <v>102137.60000000002</v>
      </c>
      <c r="H17" s="51">
        <f t="shared" si="10"/>
        <v>0</v>
      </c>
      <c r="I17" s="51">
        <f t="shared" si="10"/>
        <v>0</v>
      </c>
      <c r="J17" s="51">
        <f t="shared" si="10"/>
        <v>0</v>
      </c>
      <c r="K17" s="51">
        <f t="shared" si="10"/>
        <v>0</v>
      </c>
      <c r="L17" s="51">
        <f t="shared" si="10"/>
        <v>0</v>
      </c>
      <c r="M17" s="51">
        <f t="shared" si="10"/>
        <v>0</v>
      </c>
      <c r="N17" s="51">
        <f t="shared" si="10"/>
        <v>0</v>
      </c>
      <c r="O17" s="51">
        <f t="shared" si="10"/>
        <v>0</v>
      </c>
      <c r="P17" s="41">
        <f t="shared" si="10"/>
        <v>0</v>
      </c>
      <c r="Q17" s="43" t="s">
        <v>85</v>
      </c>
      <c r="R17" s="43" t="s">
        <v>85</v>
      </c>
    </row>
    <row r="18" spans="1:18" s="2" customFormat="1" ht="27.75" customHeight="1" x14ac:dyDescent="0.25">
      <c r="A18" s="3" t="s">
        <v>52</v>
      </c>
      <c r="B18" s="101" t="s">
        <v>42</v>
      </c>
      <c r="C18" s="101"/>
      <c r="D18" s="101"/>
      <c r="E18" s="51">
        <f>SUM(E19:E42)</f>
        <v>102137.60000000002</v>
      </c>
      <c r="F18" s="51">
        <f t="shared" ref="F18:P18" si="11">SUM(F19:F42)</f>
        <v>0</v>
      </c>
      <c r="G18" s="51">
        <f t="shared" si="11"/>
        <v>102137.60000000002</v>
      </c>
      <c r="H18" s="51">
        <f t="shared" si="11"/>
        <v>0</v>
      </c>
      <c r="I18" s="51">
        <f t="shared" si="11"/>
        <v>0</v>
      </c>
      <c r="J18" s="51">
        <f t="shared" si="11"/>
        <v>0</v>
      </c>
      <c r="K18" s="51">
        <f t="shared" si="11"/>
        <v>0</v>
      </c>
      <c r="L18" s="51">
        <f t="shared" si="11"/>
        <v>0</v>
      </c>
      <c r="M18" s="51">
        <f t="shared" si="11"/>
        <v>0</v>
      </c>
      <c r="N18" s="51">
        <f t="shared" si="11"/>
        <v>0</v>
      </c>
      <c r="O18" s="51">
        <f t="shared" si="11"/>
        <v>0</v>
      </c>
      <c r="P18" s="51">
        <f t="shared" si="11"/>
        <v>0</v>
      </c>
      <c r="Q18" s="43" t="s">
        <v>85</v>
      </c>
      <c r="R18" s="43" t="s">
        <v>85</v>
      </c>
    </row>
    <row r="19" spans="1:18" s="2" customFormat="1" ht="59.25" customHeight="1" x14ac:dyDescent="0.25">
      <c r="A19" s="3" t="s">
        <v>53</v>
      </c>
      <c r="B19" s="35" t="s">
        <v>95</v>
      </c>
      <c r="C19" s="33" t="s">
        <v>9</v>
      </c>
      <c r="D19" s="30" t="s">
        <v>39</v>
      </c>
      <c r="E19" s="49">
        <f t="shared" ref="E19:E20" si="12">F19+G19</f>
        <v>1815.1</v>
      </c>
      <c r="F19" s="50">
        <v>0</v>
      </c>
      <c r="G19" s="75">
        <v>1815.1</v>
      </c>
      <c r="H19" s="50">
        <f t="shared" ref="H19:H20" si="13">J19</f>
        <v>0</v>
      </c>
      <c r="I19" s="50">
        <v>0</v>
      </c>
      <c r="J19" s="50">
        <v>0</v>
      </c>
      <c r="K19" s="50">
        <f t="shared" ref="K19:K20" si="14">L19+M19</f>
        <v>0</v>
      </c>
      <c r="L19" s="50">
        <v>0</v>
      </c>
      <c r="M19" s="50">
        <v>0</v>
      </c>
      <c r="N19" s="50">
        <f t="shared" ref="N19:N20" si="15">O19+P19</f>
        <v>0</v>
      </c>
      <c r="O19" s="50">
        <f t="shared" ref="O19:O20" si="16">L19</f>
        <v>0</v>
      </c>
      <c r="P19" s="40">
        <f t="shared" ref="P19:P20" si="17">M19</f>
        <v>0</v>
      </c>
      <c r="Q19" s="43" t="s">
        <v>85</v>
      </c>
      <c r="R19" s="43" t="s">
        <v>85</v>
      </c>
    </row>
    <row r="20" spans="1:18" s="2" customFormat="1" ht="48" customHeight="1" x14ac:dyDescent="0.25">
      <c r="A20" s="3" t="s">
        <v>54</v>
      </c>
      <c r="B20" s="35" t="s">
        <v>96</v>
      </c>
      <c r="C20" s="33" t="s">
        <v>9</v>
      </c>
      <c r="D20" s="30" t="s">
        <v>39</v>
      </c>
      <c r="E20" s="49">
        <f t="shared" si="12"/>
        <v>4710.2</v>
      </c>
      <c r="F20" s="50">
        <v>0</v>
      </c>
      <c r="G20" s="75">
        <v>4710.2</v>
      </c>
      <c r="H20" s="50">
        <f t="shared" si="13"/>
        <v>0</v>
      </c>
      <c r="I20" s="50">
        <v>0</v>
      </c>
      <c r="J20" s="50">
        <v>0</v>
      </c>
      <c r="K20" s="50">
        <f t="shared" si="14"/>
        <v>0</v>
      </c>
      <c r="L20" s="50">
        <v>0</v>
      </c>
      <c r="M20" s="50">
        <v>0</v>
      </c>
      <c r="N20" s="50">
        <f t="shared" si="15"/>
        <v>0</v>
      </c>
      <c r="O20" s="50">
        <f t="shared" si="16"/>
        <v>0</v>
      </c>
      <c r="P20" s="40">
        <f t="shared" si="17"/>
        <v>0</v>
      </c>
      <c r="Q20" s="43" t="s">
        <v>85</v>
      </c>
      <c r="R20" s="43" t="s">
        <v>85</v>
      </c>
    </row>
    <row r="21" spans="1:18" ht="60" customHeight="1" x14ac:dyDescent="0.25">
      <c r="A21" s="3" t="s">
        <v>55</v>
      </c>
      <c r="B21" s="46" t="s">
        <v>97</v>
      </c>
      <c r="C21" s="33" t="s">
        <v>9</v>
      </c>
      <c r="D21" s="30" t="s">
        <v>39</v>
      </c>
      <c r="E21" s="49">
        <f t="shared" si="3"/>
        <v>4489.6000000000004</v>
      </c>
      <c r="F21" s="50">
        <v>0</v>
      </c>
      <c r="G21" s="76">
        <v>4489.6000000000004</v>
      </c>
      <c r="H21" s="50">
        <f t="shared" ref="H21:H22" si="18">J21</f>
        <v>0</v>
      </c>
      <c r="I21" s="50">
        <v>0</v>
      </c>
      <c r="J21" s="50">
        <v>0</v>
      </c>
      <c r="K21" s="50">
        <f>L21+M21</f>
        <v>0</v>
      </c>
      <c r="L21" s="50">
        <v>0</v>
      </c>
      <c r="M21" s="50">
        <v>0</v>
      </c>
      <c r="N21" s="50">
        <f>O21+P21</f>
        <v>0</v>
      </c>
      <c r="O21" s="50">
        <f>L21</f>
        <v>0</v>
      </c>
      <c r="P21" s="40">
        <f>M21</f>
        <v>0</v>
      </c>
      <c r="Q21" s="43" t="s">
        <v>85</v>
      </c>
      <c r="R21" s="43" t="s">
        <v>85</v>
      </c>
    </row>
    <row r="22" spans="1:18" ht="47.25" x14ac:dyDescent="0.25">
      <c r="A22" s="3" t="s">
        <v>56</v>
      </c>
      <c r="B22" s="35" t="s">
        <v>98</v>
      </c>
      <c r="C22" s="33" t="s">
        <v>9</v>
      </c>
      <c r="D22" s="30" t="s">
        <v>39</v>
      </c>
      <c r="E22" s="49">
        <f>F22+G22</f>
        <v>7609</v>
      </c>
      <c r="F22" s="50">
        <v>0</v>
      </c>
      <c r="G22" s="75">
        <v>7609</v>
      </c>
      <c r="H22" s="50">
        <f t="shared" si="18"/>
        <v>0</v>
      </c>
      <c r="I22" s="50">
        <v>0</v>
      </c>
      <c r="J22" s="50">
        <v>0</v>
      </c>
      <c r="K22" s="50">
        <f t="shared" ref="K22" si="19">L22+M22</f>
        <v>0</v>
      </c>
      <c r="L22" s="50">
        <v>0</v>
      </c>
      <c r="M22" s="50">
        <v>0</v>
      </c>
      <c r="N22" s="50">
        <f t="shared" ref="N22" si="20">O22+P22</f>
        <v>0</v>
      </c>
      <c r="O22" s="50">
        <f t="shared" ref="O22" si="21">L22</f>
        <v>0</v>
      </c>
      <c r="P22" s="40">
        <f t="shared" ref="P22" si="22">M22</f>
        <v>0</v>
      </c>
      <c r="Q22" s="43" t="s">
        <v>85</v>
      </c>
      <c r="R22" s="43" t="s">
        <v>85</v>
      </c>
    </row>
    <row r="23" spans="1:18" ht="47.25" x14ac:dyDescent="0.25">
      <c r="A23" s="3" t="s">
        <v>57</v>
      </c>
      <c r="B23" s="35" t="s">
        <v>99</v>
      </c>
      <c r="C23" s="33" t="s">
        <v>9</v>
      </c>
      <c r="D23" s="30" t="s">
        <v>39</v>
      </c>
      <c r="E23" s="49">
        <f t="shared" ref="E23:E34" si="23">F23+G23</f>
        <v>2356.1999999999998</v>
      </c>
      <c r="F23" s="50">
        <v>0</v>
      </c>
      <c r="G23" s="75">
        <v>2356.1999999999998</v>
      </c>
      <c r="H23" s="50">
        <f t="shared" ref="H23:H34" si="24">J23</f>
        <v>0</v>
      </c>
      <c r="I23" s="50">
        <v>0</v>
      </c>
      <c r="J23" s="50">
        <v>0</v>
      </c>
      <c r="K23" s="50">
        <f t="shared" ref="K23:K34" si="25">L23+M23</f>
        <v>0</v>
      </c>
      <c r="L23" s="50">
        <v>0</v>
      </c>
      <c r="M23" s="50">
        <v>0</v>
      </c>
      <c r="N23" s="50">
        <f t="shared" ref="N23:N34" si="26">O23+P23</f>
        <v>0</v>
      </c>
      <c r="O23" s="50">
        <f t="shared" ref="O23:O34" si="27">L23</f>
        <v>0</v>
      </c>
      <c r="P23" s="40">
        <f t="shared" ref="P23:P34" si="28">M23</f>
        <v>0</v>
      </c>
      <c r="Q23" s="43" t="s">
        <v>85</v>
      </c>
      <c r="R23" s="43" t="s">
        <v>85</v>
      </c>
    </row>
    <row r="24" spans="1:18" ht="47.25" x14ac:dyDescent="0.25">
      <c r="A24" s="3" t="s">
        <v>58</v>
      </c>
      <c r="B24" s="47" t="s">
        <v>100</v>
      </c>
      <c r="C24" s="33" t="s">
        <v>9</v>
      </c>
      <c r="D24" s="30" t="s">
        <v>39</v>
      </c>
      <c r="E24" s="49">
        <f t="shared" si="23"/>
        <v>10392.700000000001</v>
      </c>
      <c r="F24" s="50">
        <v>0</v>
      </c>
      <c r="G24" s="77">
        <v>10392.700000000001</v>
      </c>
      <c r="H24" s="50">
        <f t="shared" si="24"/>
        <v>0</v>
      </c>
      <c r="I24" s="50">
        <v>0</v>
      </c>
      <c r="J24" s="50">
        <v>0</v>
      </c>
      <c r="K24" s="50">
        <f t="shared" si="25"/>
        <v>0</v>
      </c>
      <c r="L24" s="50">
        <v>0</v>
      </c>
      <c r="M24" s="50">
        <v>0</v>
      </c>
      <c r="N24" s="50">
        <f t="shared" si="26"/>
        <v>0</v>
      </c>
      <c r="O24" s="50">
        <f t="shared" si="27"/>
        <v>0</v>
      </c>
      <c r="P24" s="40">
        <f t="shared" si="28"/>
        <v>0</v>
      </c>
      <c r="Q24" s="43" t="s">
        <v>85</v>
      </c>
      <c r="R24" s="43" t="s">
        <v>85</v>
      </c>
    </row>
    <row r="25" spans="1:18" ht="63" x14ac:dyDescent="0.25">
      <c r="A25" s="3" t="s">
        <v>59</v>
      </c>
      <c r="B25" s="47" t="s">
        <v>101</v>
      </c>
      <c r="C25" s="33" t="s">
        <v>9</v>
      </c>
      <c r="D25" s="30" t="s">
        <v>39</v>
      </c>
      <c r="E25" s="49">
        <f t="shared" si="23"/>
        <v>6439.4</v>
      </c>
      <c r="F25" s="50">
        <v>0</v>
      </c>
      <c r="G25" s="78">
        <v>6439.4</v>
      </c>
      <c r="H25" s="50">
        <f t="shared" si="24"/>
        <v>0</v>
      </c>
      <c r="I25" s="50">
        <v>0</v>
      </c>
      <c r="J25" s="50">
        <v>0</v>
      </c>
      <c r="K25" s="50">
        <f t="shared" si="25"/>
        <v>0</v>
      </c>
      <c r="L25" s="50">
        <v>0</v>
      </c>
      <c r="M25" s="50">
        <v>0</v>
      </c>
      <c r="N25" s="50">
        <f t="shared" si="26"/>
        <v>0</v>
      </c>
      <c r="O25" s="50">
        <f t="shared" si="27"/>
        <v>0</v>
      </c>
      <c r="P25" s="40">
        <f t="shared" si="28"/>
        <v>0</v>
      </c>
      <c r="Q25" s="43" t="s">
        <v>85</v>
      </c>
      <c r="R25" s="43" t="s">
        <v>85</v>
      </c>
    </row>
    <row r="26" spans="1:18" ht="47.25" x14ac:dyDescent="0.25">
      <c r="A26" s="3" t="s">
        <v>60</v>
      </c>
      <c r="B26" s="47" t="s">
        <v>102</v>
      </c>
      <c r="C26" s="33" t="s">
        <v>9</v>
      </c>
      <c r="D26" s="30" t="s">
        <v>39</v>
      </c>
      <c r="E26" s="49">
        <f t="shared" si="23"/>
        <v>2575</v>
      </c>
      <c r="F26" s="50">
        <v>0</v>
      </c>
      <c r="G26" s="78">
        <v>2575</v>
      </c>
      <c r="H26" s="50">
        <f t="shared" si="24"/>
        <v>0</v>
      </c>
      <c r="I26" s="50">
        <v>0</v>
      </c>
      <c r="J26" s="50">
        <v>0</v>
      </c>
      <c r="K26" s="50">
        <f t="shared" si="25"/>
        <v>0</v>
      </c>
      <c r="L26" s="50">
        <v>0</v>
      </c>
      <c r="M26" s="50">
        <v>0</v>
      </c>
      <c r="N26" s="50">
        <f t="shared" si="26"/>
        <v>0</v>
      </c>
      <c r="O26" s="50">
        <f t="shared" si="27"/>
        <v>0</v>
      </c>
      <c r="P26" s="40">
        <f t="shared" si="28"/>
        <v>0</v>
      </c>
      <c r="Q26" s="43" t="s">
        <v>85</v>
      </c>
      <c r="R26" s="43" t="s">
        <v>85</v>
      </c>
    </row>
    <row r="27" spans="1:18" ht="63" x14ac:dyDescent="0.25">
      <c r="A27" s="3" t="s">
        <v>61</v>
      </c>
      <c r="B27" s="47" t="s">
        <v>103</v>
      </c>
      <c r="C27" s="33" t="s">
        <v>9</v>
      </c>
      <c r="D27" s="30" t="s">
        <v>39</v>
      </c>
      <c r="E27" s="49">
        <f t="shared" si="23"/>
        <v>5299.1</v>
      </c>
      <c r="F27" s="50">
        <v>0</v>
      </c>
      <c r="G27" s="78">
        <v>5299.1</v>
      </c>
      <c r="H27" s="50">
        <f t="shared" si="24"/>
        <v>0</v>
      </c>
      <c r="I27" s="50">
        <v>0</v>
      </c>
      <c r="J27" s="50">
        <v>0</v>
      </c>
      <c r="K27" s="50">
        <f t="shared" si="25"/>
        <v>0</v>
      </c>
      <c r="L27" s="50">
        <v>0</v>
      </c>
      <c r="M27" s="50">
        <v>0</v>
      </c>
      <c r="N27" s="50">
        <f t="shared" si="26"/>
        <v>0</v>
      </c>
      <c r="O27" s="50">
        <f t="shared" si="27"/>
        <v>0</v>
      </c>
      <c r="P27" s="40">
        <f t="shared" si="28"/>
        <v>0</v>
      </c>
      <c r="Q27" s="43" t="s">
        <v>85</v>
      </c>
      <c r="R27" s="43" t="s">
        <v>85</v>
      </c>
    </row>
    <row r="28" spans="1:18" ht="47.25" x14ac:dyDescent="0.25">
      <c r="A28" s="3" t="s">
        <v>62</v>
      </c>
      <c r="B28" s="47" t="s">
        <v>104</v>
      </c>
      <c r="C28" s="33" t="s">
        <v>9</v>
      </c>
      <c r="D28" s="30" t="s">
        <v>39</v>
      </c>
      <c r="E28" s="49">
        <f t="shared" si="23"/>
        <v>2400.9</v>
      </c>
      <c r="F28" s="50">
        <v>0</v>
      </c>
      <c r="G28" s="78">
        <v>2400.9</v>
      </c>
      <c r="H28" s="50">
        <f t="shared" si="24"/>
        <v>0</v>
      </c>
      <c r="I28" s="50">
        <v>0</v>
      </c>
      <c r="J28" s="50">
        <v>0</v>
      </c>
      <c r="K28" s="50">
        <f t="shared" si="25"/>
        <v>0</v>
      </c>
      <c r="L28" s="50">
        <v>0</v>
      </c>
      <c r="M28" s="50">
        <v>0</v>
      </c>
      <c r="N28" s="50">
        <f t="shared" si="26"/>
        <v>0</v>
      </c>
      <c r="O28" s="50">
        <f t="shared" si="27"/>
        <v>0</v>
      </c>
      <c r="P28" s="40">
        <f t="shared" si="28"/>
        <v>0</v>
      </c>
      <c r="Q28" s="43" t="s">
        <v>85</v>
      </c>
      <c r="R28" s="43" t="s">
        <v>85</v>
      </c>
    </row>
    <row r="29" spans="1:18" ht="47.25" x14ac:dyDescent="0.25">
      <c r="A29" s="3" t="s">
        <v>63</v>
      </c>
      <c r="B29" s="47" t="s">
        <v>105</v>
      </c>
      <c r="C29" s="33" t="s">
        <v>9</v>
      </c>
      <c r="D29" s="30" t="s">
        <v>39</v>
      </c>
      <c r="E29" s="49">
        <f t="shared" si="23"/>
        <v>7698.9</v>
      </c>
      <c r="F29" s="50">
        <v>0</v>
      </c>
      <c r="G29" s="78">
        <v>7698.9</v>
      </c>
      <c r="H29" s="50">
        <f t="shared" si="24"/>
        <v>0</v>
      </c>
      <c r="I29" s="50">
        <v>0</v>
      </c>
      <c r="J29" s="50">
        <v>0</v>
      </c>
      <c r="K29" s="50">
        <f t="shared" si="25"/>
        <v>0</v>
      </c>
      <c r="L29" s="50">
        <v>0</v>
      </c>
      <c r="M29" s="50">
        <v>0</v>
      </c>
      <c r="N29" s="50">
        <f t="shared" si="26"/>
        <v>0</v>
      </c>
      <c r="O29" s="50">
        <f t="shared" si="27"/>
        <v>0</v>
      </c>
      <c r="P29" s="40">
        <f t="shared" si="28"/>
        <v>0</v>
      </c>
      <c r="Q29" s="28" t="s">
        <v>85</v>
      </c>
      <c r="R29" s="28" t="s">
        <v>85</v>
      </c>
    </row>
    <row r="30" spans="1:18" ht="63" x14ac:dyDescent="0.25">
      <c r="A30" s="3" t="s">
        <v>64</v>
      </c>
      <c r="B30" s="47" t="s">
        <v>106</v>
      </c>
      <c r="C30" s="33" t="s">
        <v>9</v>
      </c>
      <c r="D30" s="30" t="s">
        <v>39</v>
      </c>
      <c r="E30" s="49">
        <f t="shared" si="23"/>
        <v>6216.9</v>
      </c>
      <c r="F30" s="50">
        <v>0</v>
      </c>
      <c r="G30" s="78">
        <f>1469.7+4747.2</f>
        <v>6216.9</v>
      </c>
      <c r="H30" s="50">
        <f t="shared" si="24"/>
        <v>0</v>
      </c>
      <c r="I30" s="50">
        <v>0</v>
      </c>
      <c r="J30" s="50">
        <v>0</v>
      </c>
      <c r="K30" s="50">
        <f t="shared" si="25"/>
        <v>0</v>
      </c>
      <c r="L30" s="50">
        <v>0</v>
      </c>
      <c r="M30" s="50">
        <v>0</v>
      </c>
      <c r="N30" s="50">
        <f t="shared" si="26"/>
        <v>0</v>
      </c>
      <c r="O30" s="50">
        <f t="shared" si="27"/>
        <v>0</v>
      </c>
      <c r="P30" s="40">
        <f t="shared" si="28"/>
        <v>0</v>
      </c>
      <c r="Q30" s="28" t="s">
        <v>85</v>
      </c>
      <c r="R30" s="28" t="s">
        <v>85</v>
      </c>
    </row>
    <row r="31" spans="1:18" ht="66" x14ac:dyDescent="0.25">
      <c r="A31" s="3" t="s">
        <v>65</v>
      </c>
      <c r="B31" s="48" t="s">
        <v>107</v>
      </c>
      <c r="C31" s="33" t="s">
        <v>9</v>
      </c>
      <c r="D31" s="30" t="s">
        <v>39</v>
      </c>
      <c r="E31" s="49">
        <f t="shared" si="23"/>
        <v>1129.3</v>
      </c>
      <c r="F31" s="50">
        <v>0</v>
      </c>
      <c r="G31" s="80">
        <v>1129.3</v>
      </c>
      <c r="H31" s="50">
        <f t="shared" si="24"/>
        <v>0</v>
      </c>
      <c r="I31" s="50">
        <v>0</v>
      </c>
      <c r="J31" s="50">
        <v>0</v>
      </c>
      <c r="K31" s="50">
        <f t="shared" si="25"/>
        <v>0</v>
      </c>
      <c r="L31" s="50">
        <v>0</v>
      </c>
      <c r="M31" s="50">
        <v>0</v>
      </c>
      <c r="N31" s="50">
        <f t="shared" si="26"/>
        <v>0</v>
      </c>
      <c r="O31" s="50">
        <f t="shared" si="27"/>
        <v>0</v>
      </c>
      <c r="P31" s="40">
        <f t="shared" si="28"/>
        <v>0</v>
      </c>
      <c r="Q31" s="28" t="s">
        <v>85</v>
      </c>
      <c r="R31" s="28" t="s">
        <v>85</v>
      </c>
    </row>
    <row r="32" spans="1:18" ht="66" x14ac:dyDescent="0.25">
      <c r="A32" s="3" t="s">
        <v>66</v>
      </c>
      <c r="B32" s="48" t="s">
        <v>108</v>
      </c>
      <c r="C32" s="33" t="s">
        <v>9</v>
      </c>
      <c r="D32" s="30" t="s">
        <v>39</v>
      </c>
      <c r="E32" s="49">
        <f t="shared" si="23"/>
        <v>314.2</v>
      </c>
      <c r="F32" s="50">
        <v>0</v>
      </c>
      <c r="G32" s="80">
        <v>314.2</v>
      </c>
      <c r="H32" s="50">
        <f t="shared" si="24"/>
        <v>0</v>
      </c>
      <c r="I32" s="50">
        <v>0</v>
      </c>
      <c r="J32" s="50">
        <v>0</v>
      </c>
      <c r="K32" s="50">
        <f t="shared" si="25"/>
        <v>0</v>
      </c>
      <c r="L32" s="50">
        <v>0</v>
      </c>
      <c r="M32" s="50">
        <v>0</v>
      </c>
      <c r="N32" s="50">
        <f t="shared" si="26"/>
        <v>0</v>
      </c>
      <c r="O32" s="50">
        <f t="shared" si="27"/>
        <v>0</v>
      </c>
      <c r="P32" s="40">
        <f t="shared" si="28"/>
        <v>0</v>
      </c>
      <c r="Q32" s="28" t="s">
        <v>85</v>
      </c>
      <c r="R32" s="28" t="s">
        <v>85</v>
      </c>
    </row>
    <row r="33" spans="1:18" ht="49.5" x14ac:dyDescent="0.25">
      <c r="A33" s="3" t="s">
        <v>67</v>
      </c>
      <c r="B33" s="48" t="s">
        <v>109</v>
      </c>
      <c r="C33" s="33" t="s">
        <v>9</v>
      </c>
      <c r="D33" s="30" t="s">
        <v>39</v>
      </c>
      <c r="E33" s="49">
        <f t="shared" si="23"/>
        <v>6506.3</v>
      </c>
      <c r="F33" s="50">
        <v>0</v>
      </c>
      <c r="G33" s="80">
        <v>6506.3</v>
      </c>
      <c r="H33" s="50">
        <f t="shared" si="24"/>
        <v>0</v>
      </c>
      <c r="I33" s="50">
        <v>0</v>
      </c>
      <c r="J33" s="50">
        <v>0</v>
      </c>
      <c r="K33" s="50">
        <f t="shared" si="25"/>
        <v>0</v>
      </c>
      <c r="L33" s="50">
        <v>0</v>
      </c>
      <c r="M33" s="50">
        <v>0</v>
      </c>
      <c r="N33" s="50">
        <f t="shared" si="26"/>
        <v>0</v>
      </c>
      <c r="O33" s="50">
        <f t="shared" si="27"/>
        <v>0</v>
      </c>
      <c r="P33" s="40">
        <f t="shared" si="28"/>
        <v>0</v>
      </c>
      <c r="Q33" s="28" t="s">
        <v>85</v>
      </c>
      <c r="R33" s="28" t="s">
        <v>85</v>
      </c>
    </row>
    <row r="34" spans="1:18" ht="66" x14ac:dyDescent="0.25">
      <c r="A34" s="3" t="s">
        <v>68</v>
      </c>
      <c r="B34" s="48" t="s">
        <v>110</v>
      </c>
      <c r="C34" s="33" t="s">
        <v>9</v>
      </c>
      <c r="D34" s="30" t="s">
        <v>39</v>
      </c>
      <c r="E34" s="49">
        <f t="shared" si="23"/>
        <v>5724.1</v>
      </c>
      <c r="F34" s="50">
        <v>0</v>
      </c>
      <c r="G34" s="80">
        <v>5724.1</v>
      </c>
      <c r="H34" s="50">
        <f t="shared" si="24"/>
        <v>0</v>
      </c>
      <c r="I34" s="50">
        <v>0</v>
      </c>
      <c r="J34" s="50">
        <v>0</v>
      </c>
      <c r="K34" s="50">
        <f t="shared" si="25"/>
        <v>0</v>
      </c>
      <c r="L34" s="50">
        <v>0</v>
      </c>
      <c r="M34" s="50">
        <v>0</v>
      </c>
      <c r="N34" s="50">
        <f t="shared" si="26"/>
        <v>0</v>
      </c>
      <c r="O34" s="50">
        <f t="shared" si="27"/>
        <v>0</v>
      </c>
      <c r="P34" s="40">
        <f t="shared" si="28"/>
        <v>0</v>
      </c>
      <c r="Q34" s="28" t="s">
        <v>85</v>
      </c>
      <c r="R34" s="28" t="s">
        <v>85</v>
      </c>
    </row>
    <row r="35" spans="1:18" ht="49.5" x14ac:dyDescent="0.25">
      <c r="A35" s="3" t="s">
        <v>69</v>
      </c>
      <c r="B35" s="48" t="s">
        <v>84</v>
      </c>
      <c r="C35" s="33" t="s">
        <v>9</v>
      </c>
      <c r="D35" s="30" t="s">
        <v>39</v>
      </c>
      <c r="E35" s="49">
        <f t="shared" ref="E35:E38" si="29">F35+G35</f>
        <v>6220.6</v>
      </c>
      <c r="F35" s="50">
        <v>0</v>
      </c>
      <c r="G35" s="80">
        <v>6220.6</v>
      </c>
      <c r="H35" s="50">
        <f t="shared" ref="H35:H38" si="30">J35</f>
        <v>0</v>
      </c>
      <c r="I35" s="50">
        <v>0</v>
      </c>
      <c r="J35" s="50">
        <v>0</v>
      </c>
      <c r="K35" s="50">
        <f t="shared" ref="K35:K38" si="31">L35+M35</f>
        <v>0</v>
      </c>
      <c r="L35" s="50">
        <v>0</v>
      </c>
      <c r="M35" s="50">
        <v>0</v>
      </c>
      <c r="N35" s="50">
        <f t="shared" ref="N35:N38" si="32">O35+P35</f>
        <v>0</v>
      </c>
      <c r="O35" s="50">
        <f t="shared" ref="O35:O38" si="33">L35</f>
        <v>0</v>
      </c>
      <c r="P35" s="40">
        <f t="shared" ref="P35:P38" si="34">M35</f>
        <v>0</v>
      </c>
      <c r="Q35" s="28" t="s">
        <v>85</v>
      </c>
      <c r="R35" s="28" t="s">
        <v>85</v>
      </c>
    </row>
    <row r="36" spans="1:18" ht="66" x14ac:dyDescent="0.25">
      <c r="A36" s="3" t="s">
        <v>114</v>
      </c>
      <c r="B36" s="48" t="s">
        <v>111</v>
      </c>
      <c r="C36" s="33" t="s">
        <v>9</v>
      </c>
      <c r="D36" s="30" t="s">
        <v>39</v>
      </c>
      <c r="E36" s="49">
        <f t="shared" si="29"/>
        <v>6119.9</v>
      </c>
      <c r="F36" s="50">
        <v>0</v>
      </c>
      <c r="G36" s="80">
        <v>6119.9</v>
      </c>
      <c r="H36" s="50">
        <f t="shared" si="30"/>
        <v>0</v>
      </c>
      <c r="I36" s="50">
        <v>0</v>
      </c>
      <c r="J36" s="50">
        <v>0</v>
      </c>
      <c r="K36" s="50">
        <f t="shared" si="31"/>
        <v>0</v>
      </c>
      <c r="L36" s="50">
        <v>0</v>
      </c>
      <c r="M36" s="50">
        <v>0</v>
      </c>
      <c r="N36" s="50">
        <f t="shared" si="32"/>
        <v>0</v>
      </c>
      <c r="O36" s="50">
        <f t="shared" si="33"/>
        <v>0</v>
      </c>
      <c r="P36" s="40">
        <f t="shared" si="34"/>
        <v>0</v>
      </c>
      <c r="Q36" s="28" t="s">
        <v>85</v>
      </c>
      <c r="R36" s="28" t="s">
        <v>85</v>
      </c>
    </row>
    <row r="37" spans="1:18" ht="66" x14ac:dyDescent="0.25">
      <c r="A37" s="3" t="s">
        <v>115</v>
      </c>
      <c r="B37" s="48" t="s">
        <v>112</v>
      </c>
      <c r="C37" s="33" t="s">
        <v>9</v>
      </c>
      <c r="D37" s="30" t="s">
        <v>39</v>
      </c>
      <c r="E37" s="49">
        <f t="shared" si="29"/>
        <v>3288.6</v>
      </c>
      <c r="F37" s="50">
        <v>0</v>
      </c>
      <c r="G37" s="80">
        <v>3288.6</v>
      </c>
      <c r="H37" s="50">
        <f t="shared" si="30"/>
        <v>0</v>
      </c>
      <c r="I37" s="50">
        <v>0</v>
      </c>
      <c r="J37" s="50">
        <v>0</v>
      </c>
      <c r="K37" s="50">
        <f t="shared" si="31"/>
        <v>0</v>
      </c>
      <c r="L37" s="50">
        <v>0</v>
      </c>
      <c r="M37" s="50">
        <v>0</v>
      </c>
      <c r="N37" s="50">
        <f t="shared" si="32"/>
        <v>0</v>
      </c>
      <c r="O37" s="50">
        <f t="shared" si="33"/>
        <v>0</v>
      </c>
      <c r="P37" s="40">
        <f t="shared" si="34"/>
        <v>0</v>
      </c>
      <c r="Q37" s="28" t="s">
        <v>85</v>
      </c>
      <c r="R37" s="28" t="s">
        <v>85</v>
      </c>
    </row>
    <row r="38" spans="1:18" ht="66" x14ac:dyDescent="0.25">
      <c r="A38" s="3" t="s">
        <v>116</v>
      </c>
      <c r="B38" s="48" t="s">
        <v>113</v>
      </c>
      <c r="C38" s="33" t="s">
        <v>9</v>
      </c>
      <c r="D38" s="30" t="s">
        <v>39</v>
      </c>
      <c r="E38" s="49">
        <f t="shared" si="29"/>
        <v>2056.3000000000002</v>
      </c>
      <c r="F38" s="50">
        <v>0</v>
      </c>
      <c r="G38" s="80">
        <v>2056.3000000000002</v>
      </c>
      <c r="H38" s="50">
        <f t="shared" si="30"/>
        <v>0</v>
      </c>
      <c r="I38" s="50">
        <v>0</v>
      </c>
      <c r="J38" s="50">
        <v>0</v>
      </c>
      <c r="K38" s="50">
        <f t="shared" si="31"/>
        <v>0</v>
      </c>
      <c r="L38" s="50">
        <v>0</v>
      </c>
      <c r="M38" s="50">
        <v>0</v>
      </c>
      <c r="N38" s="50">
        <f t="shared" si="32"/>
        <v>0</v>
      </c>
      <c r="O38" s="50">
        <f t="shared" si="33"/>
        <v>0</v>
      </c>
      <c r="P38" s="40">
        <f t="shared" si="34"/>
        <v>0</v>
      </c>
      <c r="Q38" s="28" t="s">
        <v>85</v>
      </c>
      <c r="R38" s="28" t="s">
        <v>85</v>
      </c>
    </row>
    <row r="39" spans="1:18" ht="66" x14ac:dyDescent="0.25">
      <c r="A39" s="3" t="s">
        <v>154</v>
      </c>
      <c r="B39" s="48" t="s">
        <v>158</v>
      </c>
      <c r="C39" s="33" t="s">
        <v>9</v>
      </c>
      <c r="D39" s="30" t="s">
        <v>39</v>
      </c>
      <c r="E39" s="49">
        <f t="shared" ref="E39:E42" si="35">F39+G39</f>
        <v>3932.6</v>
      </c>
      <c r="F39" s="50">
        <v>0</v>
      </c>
      <c r="G39" s="83">
        <v>3932.6</v>
      </c>
      <c r="H39" s="50">
        <f t="shared" ref="H39:H42" si="36">J39</f>
        <v>0</v>
      </c>
      <c r="I39" s="50">
        <v>0</v>
      </c>
      <c r="J39" s="50">
        <v>0</v>
      </c>
      <c r="K39" s="50">
        <f t="shared" ref="K39:K42" si="37">L39+M39</f>
        <v>0</v>
      </c>
      <c r="L39" s="50">
        <v>0</v>
      </c>
      <c r="M39" s="50">
        <v>0</v>
      </c>
      <c r="N39" s="50">
        <f t="shared" ref="N39:N42" si="38">O39+P39</f>
        <v>0</v>
      </c>
      <c r="O39" s="50">
        <f t="shared" ref="O39:O42" si="39">L39</f>
        <v>0</v>
      </c>
      <c r="P39" s="40">
        <f t="shared" ref="P39:P42" si="40">M39</f>
        <v>0</v>
      </c>
      <c r="Q39" s="28" t="s">
        <v>85</v>
      </c>
      <c r="R39" s="28" t="s">
        <v>85</v>
      </c>
    </row>
    <row r="40" spans="1:18" ht="66" x14ac:dyDescent="0.25">
      <c r="A40" s="3" t="s">
        <v>155</v>
      </c>
      <c r="B40" s="48" t="s">
        <v>159</v>
      </c>
      <c r="C40" s="33" t="s">
        <v>9</v>
      </c>
      <c r="D40" s="30" t="s">
        <v>39</v>
      </c>
      <c r="E40" s="49">
        <f t="shared" si="35"/>
        <v>3819.9</v>
      </c>
      <c r="F40" s="50">
        <v>0</v>
      </c>
      <c r="G40" s="83">
        <v>3819.9</v>
      </c>
      <c r="H40" s="50">
        <f t="shared" si="36"/>
        <v>0</v>
      </c>
      <c r="I40" s="50">
        <v>0</v>
      </c>
      <c r="J40" s="50">
        <v>0</v>
      </c>
      <c r="K40" s="50">
        <f t="shared" si="37"/>
        <v>0</v>
      </c>
      <c r="L40" s="50">
        <v>0</v>
      </c>
      <c r="M40" s="50">
        <v>0</v>
      </c>
      <c r="N40" s="50">
        <f t="shared" si="38"/>
        <v>0</v>
      </c>
      <c r="O40" s="50">
        <f t="shared" si="39"/>
        <v>0</v>
      </c>
      <c r="P40" s="40">
        <f t="shared" si="40"/>
        <v>0</v>
      </c>
      <c r="Q40" s="28" t="s">
        <v>85</v>
      </c>
      <c r="R40" s="28" t="s">
        <v>85</v>
      </c>
    </row>
    <row r="41" spans="1:18" ht="66" x14ac:dyDescent="0.25">
      <c r="A41" s="3" t="s">
        <v>156</v>
      </c>
      <c r="B41" s="48" t="s">
        <v>160</v>
      </c>
      <c r="C41" s="33" t="s">
        <v>9</v>
      </c>
      <c r="D41" s="30" t="s">
        <v>39</v>
      </c>
      <c r="E41" s="49">
        <f t="shared" si="35"/>
        <v>214.6</v>
      </c>
      <c r="F41" s="50">
        <v>0</v>
      </c>
      <c r="G41" s="83">
        <v>214.6</v>
      </c>
      <c r="H41" s="50">
        <f t="shared" si="36"/>
        <v>0</v>
      </c>
      <c r="I41" s="50">
        <v>0</v>
      </c>
      <c r="J41" s="50">
        <v>0</v>
      </c>
      <c r="K41" s="50">
        <f t="shared" si="37"/>
        <v>0</v>
      </c>
      <c r="L41" s="50">
        <v>0</v>
      </c>
      <c r="M41" s="50">
        <v>0</v>
      </c>
      <c r="N41" s="50">
        <f t="shared" si="38"/>
        <v>0</v>
      </c>
      <c r="O41" s="50">
        <f t="shared" si="39"/>
        <v>0</v>
      </c>
      <c r="P41" s="40">
        <f t="shared" si="40"/>
        <v>0</v>
      </c>
      <c r="Q41" s="28" t="s">
        <v>85</v>
      </c>
      <c r="R41" s="28" t="s">
        <v>85</v>
      </c>
    </row>
    <row r="42" spans="1:18" ht="66" x14ac:dyDescent="0.25">
      <c r="A42" s="3" t="s">
        <v>157</v>
      </c>
      <c r="B42" s="48" t="s">
        <v>161</v>
      </c>
      <c r="C42" s="33" t="s">
        <v>9</v>
      </c>
      <c r="D42" s="30" t="s">
        <v>39</v>
      </c>
      <c r="E42" s="49">
        <f t="shared" si="35"/>
        <v>808.2</v>
      </c>
      <c r="F42" s="50">
        <v>0</v>
      </c>
      <c r="G42" s="83">
        <v>808.2</v>
      </c>
      <c r="H42" s="50">
        <f t="shared" si="36"/>
        <v>0</v>
      </c>
      <c r="I42" s="50">
        <v>0</v>
      </c>
      <c r="J42" s="50">
        <v>0</v>
      </c>
      <c r="K42" s="50">
        <f t="shared" si="37"/>
        <v>0</v>
      </c>
      <c r="L42" s="50">
        <v>0</v>
      </c>
      <c r="M42" s="50">
        <v>0</v>
      </c>
      <c r="N42" s="50">
        <f t="shared" si="38"/>
        <v>0</v>
      </c>
      <c r="O42" s="50">
        <f t="shared" si="39"/>
        <v>0</v>
      </c>
      <c r="P42" s="40">
        <f t="shared" si="40"/>
        <v>0</v>
      </c>
      <c r="Q42" s="28" t="s">
        <v>85</v>
      </c>
      <c r="R42" s="28" t="s">
        <v>85</v>
      </c>
    </row>
    <row r="43" spans="1:18" ht="38.25" customHeight="1" x14ac:dyDescent="0.25">
      <c r="A43" s="3" t="s">
        <v>118</v>
      </c>
      <c r="B43" s="98" t="s">
        <v>117</v>
      </c>
      <c r="C43" s="99"/>
      <c r="D43" s="100"/>
      <c r="E43" s="49">
        <f>SUM(E44:E45)</f>
        <v>5707.1</v>
      </c>
      <c r="F43" s="49">
        <f t="shared" ref="F43:P43" si="41">SUM(F44:F45)</f>
        <v>0</v>
      </c>
      <c r="G43" s="81">
        <f t="shared" si="41"/>
        <v>5707.1</v>
      </c>
      <c r="H43" s="49">
        <f t="shared" si="41"/>
        <v>0</v>
      </c>
      <c r="I43" s="49">
        <f t="shared" si="41"/>
        <v>0</v>
      </c>
      <c r="J43" s="49">
        <f t="shared" si="41"/>
        <v>0</v>
      </c>
      <c r="K43" s="49">
        <f t="shared" si="41"/>
        <v>0</v>
      </c>
      <c r="L43" s="49">
        <f t="shared" si="41"/>
        <v>0</v>
      </c>
      <c r="M43" s="49">
        <f t="shared" si="41"/>
        <v>0</v>
      </c>
      <c r="N43" s="49">
        <f t="shared" si="41"/>
        <v>0</v>
      </c>
      <c r="O43" s="49">
        <f t="shared" si="41"/>
        <v>0</v>
      </c>
      <c r="P43" s="39">
        <f t="shared" si="41"/>
        <v>0</v>
      </c>
      <c r="Q43" s="28" t="s">
        <v>85</v>
      </c>
      <c r="R43" s="28" t="s">
        <v>85</v>
      </c>
    </row>
    <row r="44" spans="1:18" ht="63" x14ac:dyDescent="0.25">
      <c r="A44" s="3" t="s">
        <v>119</v>
      </c>
      <c r="B44" s="32" t="s">
        <v>121</v>
      </c>
      <c r="C44" s="33" t="s">
        <v>9</v>
      </c>
      <c r="D44" s="30" t="s">
        <v>39</v>
      </c>
      <c r="E44" s="49">
        <f t="shared" ref="E44" si="42">F44+G44</f>
        <v>2253.1</v>
      </c>
      <c r="F44" s="50">
        <v>0</v>
      </c>
      <c r="G44" s="82">
        <v>2253.1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40">
        <v>0</v>
      </c>
      <c r="Q44" s="28" t="s">
        <v>85</v>
      </c>
      <c r="R44" s="28" t="s">
        <v>85</v>
      </c>
    </row>
    <row r="45" spans="1:18" ht="63" x14ac:dyDescent="0.25">
      <c r="A45" s="3" t="s">
        <v>120</v>
      </c>
      <c r="B45" s="32" t="s">
        <v>122</v>
      </c>
      <c r="C45" s="33" t="s">
        <v>9</v>
      </c>
      <c r="D45" s="30" t="s">
        <v>1</v>
      </c>
      <c r="E45" s="49">
        <f t="shared" ref="E45" si="43">F45+G45</f>
        <v>3454</v>
      </c>
      <c r="F45" s="50">
        <v>0</v>
      </c>
      <c r="G45" s="82">
        <v>3454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40">
        <v>0</v>
      </c>
      <c r="Q45" s="28" t="s">
        <v>85</v>
      </c>
      <c r="R45" s="28" t="s">
        <v>85</v>
      </c>
    </row>
    <row r="46" spans="1:18" ht="38.25" customHeight="1" x14ac:dyDescent="0.25">
      <c r="A46" s="3" t="s">
        <v>74</v>
      </c>
      <c r="B46" s="98" t="s">
        <v>73</v>
      </c>
      <c r="C46" s="99"/>
      <c r="D46" s="100"/>
      <c r="E46" s="49">
        <f>E47+E49</f>
        <v>325.7</v>
      </c>
      <c r="F46" s="49">
        <f t="shared" ref="F46:P46" si="44">F47+F49</f>
        <v>0</v>
      </c>
      <c r="G46" s="81">
        <f t="shared" si="44"/>
        <v>325.7</v>
      </c>
      <c r="H46" s="49">
        <f t="shared" si="44"/>
        <v>0</v>
      </c>
      <c r="I46" s="49">
        <f t="shared" si="44"/>
        <v>0</v>
      </c>
      <c r="J46" s="49">
        <f t="shared" si="44"/>
        <v>0</v>
      </c>
      <c r="K46" s="49">
        <f t="shared" si="44"/>
        <v>0</v>
      </c>
      <c r="L46" s="49">
        <f t="shared" si="44"/>
        <v>0</v>
      </c>
      <c r="M46" s="49">
        <f t="shared" si="44"/>
        <v>0</v>
      </c>
      <c r="N46" s="49">
        <f t="shared" si="44"/>
        <v>0</v>
      </c>
      <c r="O46" s="49">
        <f t="shared" si="44"/>
        <v>0</v>
      </c>
      <c r="P46" s="39">
        <f t="shared" si="44"/>
        <v>0</v>
      </c>
      <c r="Q46" s="28" t="s">
        <v>85</v>
      </c>
      <c r="R46" s="28" t="s">
        <v>85</v>
      </c>
    </row>
    <row r="47" spans="1:18" ht="50.25" customHeight="1" x14ac:dyDescent="0.25">
      <c r="A47" s="3" t="s">
        <v>126</v>
      </c>
      <c r="B47" s="98" t="s">
        <v>123</v>
      </c>
      <c r="C47" s="99"/>
      <c r="D47" s="100"/>
      <c r="E47" s="49">
        <f>SUM(E48)</f>
        <v>238.1</v>
      </c>
      <c r="F47" s="49">
        <f t="shared" ref="F47:P47" si="45">SUM(F48)</f>
        <v>0</v>
      </c>
      <c r="G47" s="81">
        <f t="shared" si="45"/>
        <v>238.1</v>
      </c>
      <c r="H47" s="49">
        <f t="shared" si="45"/>
        <v>0</v>
      </c>
      <c r="I47" s="49">
        <f t="shared" si="45"/>
        <v>0</v>
      </c>
      <c r="J47" s="49">
        <f t="shared" si="45"/>
        <v>0</v>
      </c>
      <c r="K47" s="49">
        <f t="shared" si="45"/>
        <v>0</v>
      </c>
      <c r="L47" s="49">
        <f t="shared" si="45"/>
        <v>0</v>
      </c>
      <c r="M47" s="49">
        <f t="shared" si="45"/>
        <v>0</v>
      </c>
      <c r="N47" s="49">
        <f t="shared" si="45"/>
        <v>0</v>
      </c>
      <c r="O47" s="49">
        <f t="shared" si="45"/>
        <v>0</v>
      </c>
      <c r="P47" s="39">
        <f t="shared" si="45"/>
        <v>0</v>
      </c>
      <c r="Q47" s="28" t="s">
        <v>85</v>
      </c>
      <c r="R47" s="28" t="s">
        <v>85</v>
      </c>
    </row>
    <row r="48" spans="1:18" ht="50.25" customHeight="1" x14ac:dyDescent="0.25">
      <c r="A48" s="3" t="s">
        <v>127</v>
      </c>
      <c r="B48" s="34" t="s">
        <v>124</v>
      </c>
      <c r="C48" s="33" t="s">
        <v>9</v>
      </c>
      <c r="D48" s="30" t="s">
        <v>39</v>
      </c>
      <c r="E48" s="49">
        <f t="shared" ref="E48" si="46">F48+G48</f>
        <v>238.1</v>
      </c>
      <c r="F48" s="50">
        <v>0</v>
      </c>
      <c r="G48" s="82">
        <v>238.1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40">
        <v>0</v>
      </c>
      <c r="Q48" s="28" t="s">
        <v>85</v>
      </c>
      <c r="R48" s="28" t="s">
        <v>85</v>
      </c>
    </row>
    <row r="49" spans="1:18" ht="50.25" customHeight="1" x14ac:dyDescent="0.25">
      <c r="A49" s="3" t="s">
        <v>128</v>
      </c>
      <c r="B49" s="98" t="s">
        <v>125</v>
      </c>
      <c r="C49" s="99"/>
      <c r="D49" s="100"/>
      <c r="E49" s="49">
        <f>SUM(E50)</f>
        <v>87.6</v>
      </c>
      <c r="F49" s="49">
        <f t="shared" ref="F49" si="47">SUM(F50)</f>
        <v>0</v>
      </c>
      <c r="G49" s="81">
        <f t="shared" ref="G49" si="48">SUM(G50)</f>
        <v>87.6</v>
      </c>
      <c r="H49" s="49">
        <f t="shared" ref="H49" si="49">SUM(H50)</f>
        <v>0</v>
      </c>
      <c r="I49" s="49">
        <f t="shared" ref="I49" si="50">SUM(I50)</f>
        <v>0</v>
      </c>
      <c r="J49" s="49">
        <f t="shared" ref="J49" si="51">SUM(J50)</f>
        <v>0</v>
      </c>
      <c r="K49" s="49">
        <f t="shared" ref="K49" si="52">SUM(K50)</f>
        <v>0</v>
      </c>
      <c r="L49" s="49">
        <f t="shared" ref="L49" si="53">SUM(L50)</f>
        <v>0</v>
      </c>
      <c r="M49" s="49">
        <f t="shared" ref="M49" si="54">SUM(M50)</f>
        <v>0</v>
      </c>
      <c r="N49" s="49">
        <f t="shared" ref="N49" si="55">SUM(N50)</f>
        <v>0</v>
      </c>
      <c r="O49" s="49">
        <f t="shared" ref="O49" si="56">SUM(O50)</f>
        <v>0</v>
      </c>
      <c r="P49" s="39">
        <f t="shared" ref="P49" si="57">SUM(P50)</f>
        <v>0</v>
      </c>
      <c r="Q49" s="28" t="s">
        <v>85</v>
      </c>
      <c r="R49" s="28" t="s">
        <v>85</v>
      </c>
    </row>
    <row r="50" spans="1:18" ht="117.75" customHeight="1" x14ac:dyDescent="0.25">
      <c r="A50" s="3" t="s">
        <v>129</v>
      </c>
      <c r="B50" s="34" t="s">
        <v>130</v>
      </c>
      <c r="C50" s="33" t="s">
        <v>9</v>
      </c>
      <c r="D50" s="30" t="s">
        <v>39</v>
      </c>
      <c r="E50" s="49">
        <f t="shared" ref="E50" si="58">F50+G50</f>
        <v>87.6</v>
      </c>
      <c r="F50" s="50">
        <v>0</v>
      </c>
      <c r="G50" s="82">
        <v>87.6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40">
        <v>0</v>
      </c>
      <c r="Q50" s="28" t="s">
        <v>85</v>
      </c>
      <c r="R50" s="28" t="s">
        <v>85</v>
      </c>
    </row>
    <row r="51" spans="1:18" ht="38.25" customHeight="1" x14ac:dyDescent="0.25">
      <c r="A51" s="3" t="s">
        <v>75</v>
      </c>
      <c r="B51" s="98" t="s">
        <v>77</v>
      </c>
      <c r="C51" s="99"/>
      <c r="D51" s="100"/>
      <c r="E51" s="49">
        <f>E52</f>
        <v>24</v>
      </c>
      <c r="F51" s="49">
        <f t="shared" ref="F51:P51" si="59">F52</f>
        <v>0</v>
      </c>
      <c r="G51" s="81">
        <f t="shared" si="59"/>
        <v>24</v>
      </c>
      <c r="H51" s="49">
        <f t="shared" si="59"/>
        <v>0</v>
      </c>
      <c r="I51" s="49">
        <f t="shared" si="59"/>
        <v>0</v>
      </c>
      <c r="J51" s="49">
        <f t="shared" si="59"/>
        <v>0</v>
      </c>
      <c r="K51" s="49">
        <f t="shared" si="59"/>
        <v>0</v>
      </c>
      <c r="L51" s="49">
        <f t="shared" si="59"/>
        <v>0</v>
      </c>
      <c r="M51" s="49">
        <f t="shared" si="59"/>
        <v>0</v>
      </c>
      <c r="N51" s="49">
        <f t="shared" si="59"/>
        <v>0</v>
      </c>
      <c r="O51" s="49">
        <f t="shared" si="59"/>
        <v>0</v>
      </c>
      <c r="P51" s="39">
        <f t="shared" si="59"/>
        <v>0</v>
      </c>
      <c r="Q51" s="28" t="s">
        <v>85</v>
      </c>
      <c r="R51" s="28" t="s">
        <v>85</v>
      </c>
    </row>
    <row r="52" spans="1:18" ht="63" x14ac:dyDescent="0.25">
      <c r="A52" s="3" t="s">
        <v>76</v>
      </c>
      <c r="B52" s="32" t="s">
        <v>78</v>
      </c>
      <c r="C52" s="30" t="s">
        <v>9</v>
      </c>
      <c r="D52" s="30" t="s">
        <v>1</v>
      </c>
      <c r="E52" s="49">
        <f>F52+G52</f>
        <v>24</v>
      </c>
      <c r="F52" s="50">
        <v>0</v>
      </c>
      <c r="G52" s="82">
        <v>24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40">
        <v>0</v>
      </c>
      <c r="Q52" s="28" t="s">
        <v>85</v>
      </c>
      <c r="R52" s="28" t="s">
        <v>85</v>
      </c>
    </row>
    <row r="53" spans="1:18" ht="38.25" customHeight="1" x14ac:dyDescent="0.25">
      <c r="A53" s="3" t="s">
        <v>70</v>
      </c>
      <c r="B53" s="98" t="s">
        <v>43</v>
      </c>
      <c r="C53" s="99"/>
      <c r="D53" s="100"/>
      <c r="E53" s="49">
        <f>SUM(E54:E55)</f>
        <v>449.70000000000005</v>
      </c>
      <c r="F53" s="49">
        <f t="shared" ref="F53:P53" si="60">SUM(F54:F55)</f>
        <v>0</v>
      </c>
      <c r="G53" s="49">
        <f t="shared" si="60"/>
        <v>449.70000000000005</v>
      </c>
      <c r="H53" s="49">
        <f t="shared" si="60"/>
        <v>147.30000000000001</v>
      </c>
      <c r="I53" s="49">
        <f t="shared" si="60"/>
        <v>0</v>
      </c>
      <c r="J53" s="49">
        <f t="shared" si="60"/>
        <v>147.30000000000001</v>
      </c>
      <c r="K53" s="49">
        <f t="shared" si="60"/>
        <v>147.19999999999999</v>
      </c>
      <c r="L53" s="49">
        <f t="shared" si="60"/>
        <v>0</v>
      </c>
      <c r="M53" s="49">
        <f t="shared" si="60"/>
        <v>147.19999999999999</v>
      </c>
      <c r="N53" s="49">
        <f t="shared" si="60"/>
        <v>147.19999999999999</v>
      </c>
      <c r="O53" s="49">
        <f t="shared" si="60"/>
        <v>0</v>
      </c>
      <c r="P53" s="49">
        <f t="shared" si="60"/>
        <v>147.19999999999999</v>
      </c>
      <c r="Q53" s="27">
        <f>K53/H53</f>
        <v>0.99932111337406637</v>
      </c>
      <c r="R53" s="27">
        <f>N53/H53</f>
        <v>0.99932111337406637</v>
      </c>
    </row>
    <row r="54" spans="1:18" ht="63" x14ac:dyDescent="0.25">
      <c r="A54" s="3" t="s">
        <v>71</v>
      </c>
      <c r="B54" s="32" t="s">
        <v>131</v>
      </c>
      <c r="C54" s="30" t="s">
        <v>9</v>
      </c>
      <c r="D54" s="30" t="s">
        <v>39</v>
      </c>
      <c r="E54" s="49">
        <f>F54+G54</f>
        <v>220.9</v>
      </c>
      <c r="F54" s="50">
        <v>0</v>
      </c>
      <c r="G54" s="82">
        <v>220.9</v>
      </c>
      <c r="H54" s="50">
        <f>I54+J54</f>
        <v>147.30000000000001</v>
      </c>
      <c r="I54" s="50">
        <v>0</v>
      </c>
      <c r="J54" s="50">
        <v>147.30000000000001</v>
      </c>
      <c r="K54" s="50">
        <f>M54</f>
        <v>147.19999999999999</v>
      </c>
      <c r="L54" s="50">
        <v>0</v>
      </c>
      <c r="M54" s="50">
        <v>147.19999999999999</v>
      </c>
      <c r="N54" s="50">
        <f>P54</f>
        <v>147.19999999999999</v>
      </c>
      <c r="O54" s="50">
        <v>0</v>
      </c>
      <c r="P54" s="40">
        <f>M54</f>
        <v>147.19999999999999</v>
      </c>
      <c r="Q54" s="28">
        <f>K54/H54</f>
        <v>0.99932111337406637</v>
      </c>
      <c r="R54" s="28">
        <f>N54/H54</f>
        <v>0.99932111337406637</v>
      </c>
    </row>
    <row r="55" spans="1:18" ht="78.75" x14ac:dyDescent="0.25">
      <c r="A55" s="3" t="s">
        <v>162</v>
      </c>
      <c r="B55" s="32" t="s">
        <v>163</v>
      </c>
      <c r="C55" s="30" t="s">
        <v>9</v>
      </c>
      <c r="D55" s="30" t="s">
        <v>39</v>
      </c>
      <c r="E55" s="49">
        <f>F55+G55</f>
        <v>228.8</v>
      </c>
      <c r="F55" s="50">
        <v>0</v>
      </c>
      <c r="G55" s="82">
        <v>228.8</v>
      </c>
      <c r="H55" s="50">
        <f>I55+J55</f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40">
        <v>0</v>
      </c>
      <c r="Q55" s="28" t="s">
        <v>85</v>
      </c>
      <c r="R55" s="28" t="s">
        <v>85</v>
      </c>
    </row>
    <row r="56" spans="1:18" x14ac:dyDescent="0.25">
      <c r="A56" s="14"/>
      <c r="B56" s="95" t="s">
        <v>30</v>
      </c>
      <c r="C56" s="96"/>
      <c r="D56" s="97"/>
      <c r="E56" s="52">
        <f t="shared" ref="E56:P56" si="61">E53+E17+E43+E46+E51+E6</f>
        <v>311301</v>
      </c>
      <c r="F56" s="52">
        <f t="shared" si="61"/>
        <v>150212.6</v>
      </c>
      <c r="G56" s="52">
        <f t="shared" si="61"/>
        <v>161088.40000000002</v>
      </c>
      <c r="H56" s="52">
        <f t="shared" si="61"/>
        <v>147.30000000000001</v>
      </c>
      <c r="I56" s="52">
        <f t="shared" si="61"/>
        <v>0</v>
      </c>
      <c r="J56" s="52">
        <f t="shared" si="61"/>
        <v>147.30000000000001</v>
      </c>
      <c r="K56" s="52">
        <f t="shared" si="61"/>
        <v>147.19999999999999</v>
      </c>
      <c r="L56" s="52">
        <f t="shared" si="61"/>
        <v>0</v>
      </c>
      <c r="M56" s="52">
        <f t="shared" si="61"/>
        <v>147.19999999999999</v>
      </c>
      <c r="N56" s="52">
        <f t="shared" si="61"/>
        <v>147.19999999999999</v>
      </c>
      <c r="O56" s="52">
        <f t="shared" si="61"/>
        <v>0</v>
      </c>
      <c r="P56" s="42">
        <f t="shared" si="61"/>
        <v>147.19999999999999</v>
      </c>
      <c r="Q56" s="27">
        <f>K56/H56</f>
        <v>0.99932111337406637</v>
      </c>
      <c r="R56" s="27">
        <f>N56/H56</f>
        <v>0.99932111337406637</v>
      </c>
    </row>
    <row r="59" spans="1:18" x14ac:dyDescent="0.25">
      <c r="G59" s="26">
        <f>177777.2-G56</f>
        <v>16688.799999999988</v>
      </c>
    </row>
  </sheetData>
  <mergeCells count="22">
    <mergeCell ref="B17:D17"/>
    <mergeCell ref="B6:D6"/>
    <mergeCell ref="B56:D56"/>
    <mergeCell ref="B53:D53"/>
    <mergeCell ref="B18:D18"/>
    <mergeCell ref="B46:D46"/>
    <mergeCell ref="B51:D51"/>
    <mergeCell ref="B43:D43"/>
    <mergeCell ref="B47:D47"/>
    <mergeCell ref="B49:D49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39" orientation="landscape" r:id="rId1"/>
  <rowBreaks count="1" manualBreakCount="1">
    <brk id="2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1"/>
  <sheetViews>
    <sheetView view="pageBreakPreview" zoomScale="90" zoomScaleNormal="100" zoomScaleSheetLayoutView="90" workbookViewId="0">
      <selection activeCell="B9" sqref="B9"/>
    </sheetView>
  </sheetViews>
  <sheetFormatPr defaultRowHeight="15.75" x14ac:dyDescent="0.25"/>
  <cols>
    <col min="1" max="1" width="6.5703125" style="4" customWidth="1"/>
    <col min="2" max="2" width="41.42578125" style="4" customWidth="1"/>
    <col min="3" max="3" width="14" style="4" hidden="1" customWidth="1"/>
    <col min="4" max="4" width="11.42578125" style="4" hidden="1" customWidth="1"/>
    <col min="5" max="5" width="27.140625" style="4" customWidth="1"/>
    <col min="6" max="6" width="24.140625" style="4" customWidth="1"/>
    <col min="7" max="7" width="18.28515625" style="4" customWidth="1"/>
    <col min="8" max="8" width="19.5703125" style="4" customWidth="1"/>
    <col min="9" max="9" width="20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102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4" ht="24" customHeight="1" x14ac:dyDescent="0.25">
      <c r="A2" s="102" t="s">
        <v>152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4" ht="24" customHeight="1" x14ac:dyDescent="0.25">
      <c r="A3" s="103" t="s">
        <v>10</v>
      </c>
      <c r="B3" s="103" t="s">
        <v>11</v>
      </c>
      <c r="C3" s="104" t="s">
        <v>12</v>
      </c>
      <c r="D3" s="105"/>
      <c r="E3" s="103" t="s">
        <v>13</v>
      </c>
      <c r="F3" s="103" t="s">
        <v>14</v>
      </c>
      <c r="G3" s="103" t="s">
        <v>15</v>
      </c>
      <c r="H3" s="103" t="s">
        <v>16</v>
      </c>
      <c r="I3" s="106" t="s">
        <v>87</v>
      </c>
      <c r="J3" s="106" t="s">
        <v>17</v>
      </c>
      <c r="K3" s="103" t="s">
        <v>18</v>
      </c>
      <c r="L3" s="103"/>
      <c r="M3" s="103"/>
    </row>
    <row r="4" spans="1:14" ht="15" customHeight="1" x14ac:dyDescent="0.25">
      <c r="A4" s="103"/>
      <c r="B4" s="103"/>
      <c r="C4" s="106" t="s">
        <v>19</v>
      </c>
      <c r="D4" s="106" t="s">
        <v>20</v>
      </c>
      <c r="E4" s="103"/>
      <c r="F4" s="103"/>
      <c r="G4" s="103"/>
      <c r="H4" s="103"/>
      <c r="I4" s="107"/>
      <c r="J4" s="107"/>
      <c r="K4" s="103" t="s">
        <v>21</v>
      </c>
      <c r="L4" s="106" t="s">
        <v>22</v>
      </c>
      <c r="M4" s="103" t="s">
        <v>23</v>
      </c>
    </row>
    <row r="5" spans="1:14" ht="31.5" customHeight="1" x14ac:dyDescent="0.25">
      <c r="A5" s="103"/>
      <c r="B5" s="103"/>
      <c r="C5" s="108"/>
      <c r="D5" s="108"/>
      <c r="E5" s="103"/>
      <c r="F5" s="103"/>
      <c r="G5" s="103"/>
      <c r="H5" s="103"/>
      <c r="I5" s="108"/>
      <c r="J5" s="108"/>
      <c r="K5" s="103"/>
      <c r="L5" s="108"/>
      <c r="M5" s="103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54" customHeight="1" x14ac:dyDescent="0.25">
      <c r="A7" s="8">
        <v>1</v>
      </c>
      <c r="B7" s="56" t="s">
        <v>72</v>
      </c>
      <c r="C7" s="57"/>
      <c r="D7" s="57"/>
      <c r="E7" s="55" t="s">
        <v>132</v>
      </c>
      <c r="F7" s="55" t="s">
        <v>133</v>
      </c>
      <c r="G7" s="58" t="s">
        <v>1</v>
      </c>
      <c r="H7" s="53">
        <v>45884</v>
      </c>
      <c r="I7" s="70">
        <v>47529200</v>
      </c>
      <c r="J7" s="59"/>
      <c r="K7" s="60">
        <f>M7</f>
        <v>0</v>
      </c>
      <c r="L7" s="61"/>
      <c r="M7" s="60">
        <f>'МП Строительство'!K7</f>
        <v>0</v>
      </c>
    </row>
    <row r="8" spans="1:14" s="11" customFormat="1" ht="66.75" customHeight="1" x14ac:dyDescent="0.25">
      <c r="A8" s="8">
        <v>2</v>
      </c>
      <c r="B8" s="56" t="s">
        <v>79</v>
      </c>
      <c r="C8" s="57"/>
      <c r="D8" s="57"/>
      <c r="E8" s="62" t="s">
        <v>134</v>
      </c>
      <c r="F8" s="63" t="s">
        <v>88</v>
      </c>
      <c r="G8" s="58" t="s">
        <v>1</v>
      </c>
      <c r="H8" s="64" t="s">
        <v>135</v>
      </c>
      <c r="I8" s="54">
        <v>141299300</v>
      </c>
      <c r="J8" s="59"/>
      <c r="K8" s="60">
        <f t="shared" ref="K8:K27" si="1">M8</f>
        <v>0</v>
      </c>
      <c r="L8" s="61"/>
      <c r="M8" s="60">
        <f>'МП Строительство'!K8</f>
        <v>0</v>
      </c>
    </row>
    <row r="9" spans="1:14" s="11" customFormat="1" ht="67.5" customHeight="1" x14ac:dyDescent="0.25">
      <c r="A9" s="8">
        <v>3</v>
      </c>
      <c r="B9" s="56" t="s">
        <v>80</v>
      </c>
      <c r="C9" s="59"/>
      <c r="D9" s="59"/>
      <c r="E9" s="55" t="s">
        <v>136</v>
      </c>
      <c r="F9" s="55" t="s">
        <v>86</v>
      </c>
      <c r="G9" s="58" t="s">
        <v>1</v>
      </c>
      <c r="H9" s="53">
        <v>45290</v>
      </c>
      <c r="I9" s="70">
        <v>6084684</v>
      </c>
      <c r="J9" s="59"/>
      <c r="K9" s="60">
        <f t="shared" si="1"/>
        <v>0</v>
      </c>
      <c r="L9" s="65"/>
      <c r="M9" s="66">
        <f>'МП Строительство'!K9</f>
        <v>0</v>
      </c>
      <c r="N9" s="24"/>
    </row>
    <row r="10" spans="1:14" s="11" customFormat="1" ht="69" customHeight="1" x14ac:dyDescent="0.25">
      <c r="A10" s="8">
        <v>4</v>
      </c>
      <c r="B10" s="68" t="s">
        <v>96</v>
      </c>
      <c r="C10" s="57"/>
      <c r="D10" s="57"/>
      <c r="E10" s="55" t="s">
        <v>143</v>
      </c>
      <c r="F10" s="55" t="s">
        <v>144</v>
      </c>
      <c r="G10" s="69" t="s">
        <v>39</v>
      </c>
      <c r="H10" s="53">
        <v>45565</v>
      </c>
      <c r="I10" s="71">
        <v>3291495.83</v>
      </c>
      <c r="J10" s="59"/>
      <c r="K10" s="67">
        <f t="shared" si="1"/>
        <v>0</v>
      </c>
      <c r="L10" s="65"/>
      <c r="M10" s="66">
        <f>'МП Строительство'!K20</f>
        <v>0</v>
      </c>
      <c r="N10" s="24"/>
    </row>
    <row r="11" spans="1:14" s="11" customFormat="1" ht="69" customHeight="1" x14ac:dyDescent="0.25">
      <c r="A11" s="8">
        <v>5</v>
      </c>
      <c r="B11" s="46" t="s">
        <v>166</v>
      </c>
      <c r="C11" s="57"/>
      <c r="D11" s="57"/>
      <c r="E11" s="71" t="s">
        <v>164</v>
      </c>
      <c r="F11" s="55" t="s">
        <v>165</v>
      </c>
      <c r="G11" s="69" t="s">
        <v>39</v>
      </c>
      <c r="H11" s="53">
        <v>45596</v>
      </c>
      <c r="I11" s="71">
        <v>3114536.38</v>
      </c>
      <c r="J11" s="59"/>
      <c r="K11" s="67">
        <f t="shared" si="1"/>
        <v>0</v>
      </c>
      <c r="L11" s="65"/>
      <c r="M11" s="66">
        <f>'МП Строительство'!K21</f>
        <v>0</v>
      </c>
      <c r="N11" s="24"/>
    </row>
    <row r="12" spans="1:14" s="11" customFormat="1" ht="54" customHeight="1" x14ac:dyDescent="0.25">
      <c r="A12" s="8">
        <v>6</v>
      </c>
      <c r="B12" s="68" t="s">
        <v>98</v>
      </c>
      <c r="C12" s="57"/>
      <c r="D12" s="57"/>
      <c r="E12" s="72" t="s">
        <v>145</v>
      </c>
      <c r="F12" s="55" t="s">
        <v>138</v>
      </c>
      <c r="G12" s="69" t="s">
        <v>39</v>
      </c>
      <c r="H12" s="53">
        <v>45597</v>
      </c>
      <c r="I12" s="73">
        <v>4604628.8</v>
      </c>
      <c r="J12" s="59"/>
      <c r="K12" s="67">
        <f t="shared" si="1"/>
        <v>0</v>
      </c>
      <c r="L12" s="65"/>
      <c r="M12" s="66">
        <f>'МП Строительство'!K22</f>
        <v>0</v>
      </c>
      <c r="N12" s="24"/>
    </row>
    <row r="13" spans="1:14" s="11" customFormat="1" ht="47.25" x14ac:dyDescent="0.25">
      <c r="A13" s="8">
        <v>7</v>
      </c>
      <c r="B13" s="68" t="s">
        <v>99</v>
      </c>
      <c r="C13" s="57"/>
      <c r="D13" s="57"/>
      <c r="E13" s="55" t="s">
        <v>137</v>
      </c>
      <c r="F13" s="55" t="s">
        <v>138</v>
      </c>
      <c r="G13" s="69" t="s">
        <v>39</v>
      </c>
      <c r="H13" s="53">
        <v>45580</v>
      </c>
      <c r="I13" s="70">
        <v>1152757.3600000001</v>
      </c>
      <c r="J13" s="59"/>
      <c r="K13" s="67">
        <f t="shared" si="1"/>
        <v>0</v>
      </c>
      <c r="L13" s="65"/>
      <c r="M13" s="66">
        <f>'МП Строительство'!K23</f>
        <v>0</v>
      </c>
      <c r="N13" s="24"/>
    </row>
    <row r="14" spans="1:14" s="11" customFormat="1" ht="63" x14ac:dyDescent="0.25">
      <c r="A14" s="8">
        <v>8</v>
      </c>
      <c r="B14" s="47" t="s">
        <v>100</v>
      </c>
      <c r="C14" s="57"/>
      <c r="D14" s="57"/>
      <c r="E14" s="84" t="s">
        <v>167</v>
      </c>
      <c r="F14" s="84" t="s">
        <v>133</v>
      </c>
      <c r="G14" s="69" t="s">
        <v>39</v>
      </c>
      <c r="H14" s="53">
        <v>45657</v>
      </c>
      <c r="I14" s="71">
        <v>7451710.6200000001</v>
      </c>
      <c r="J14" s="59"/>
      <c r="K14" s="67">
        <f t="shared" si="1"/>
        <v>0</v>
      </c>
      <c r="L14" s="65"/>
      <c r="M14" s="66">
        <f>'МП Строительство'!K24</f>
        <v>0</v>
      </c>
      <c r="N14" s="24"/>
    </row>
    <row r="15" spans="1:14" s="11" customFormat="1" ht="70.5" customHeight="1" x14ac:dyDescent="0.25">
      <c r="A15" s="8">
        <v>9</v>
      </c>
      <c r="B15" s="47" t="s">
        <v>101</v>
      </c>
      <c r="C15" s="57"/>
      <c r="D15" s="57"/>
      <c r="E15" s="55" t="s">
        <v>146</v>
      </c>
      <c r="F15" s="55" t="s">
        <v>138</v>
      </c>
      <c r="G15" s="69" t="s">
        <v>39</v>
      </c>
      <c r="H15" s="53">
        <v>45657</v>
      </c>
      <c r="I15" s="71">
        <v>4236250.24</v>
      </c>
      <c r="J15" s="59"/>
      <c r="K15" s="67">
        <f t="shared" si="1"/>
        <v>0</v>
      </c>
      <c r="L15" s="65"/>
      <c r="M15" s="66">
        <f>'МП Строительство'!K27</f>
        <v>0</v>
      </c>
      <c r="N15" s="24"/>
    </row>
    <row r="16" spans="1:14" s="11" customFormat="1" ht="48" customHeight="1" x14ac:dyDescent="0.25">
      <c r="A16" s="8">
        <v>10</v>
      </c>
      <c r="B16" s="56" t="s">
        <v>102</v>
      </c>
      <c r="C16" s="59"/>
      <c r="D16" s="59"/>
      <c r="E16" s="55" t="s">
        <v>139</v>
      </c>
      <c r="F16" s="55" t="s">
        <v>140</v>
      </c>
      <c r="G16" s="69" t="s">
        <v>39</v>
      </c>
      <c r="H16" s="53">
        <v>45565</v>
      </c>
      <c r="I16" s="70">
        <v>1638074.02</v>
      </c>
      <c r="J16" s="59"/>
      <c r="K16" s="67">
        <f t="shared" si="1"/>
        <v>0</v>
      </c>
      <c r="L16" s="65"/>
      <c r="M16" s="66">
        <f>'МП Строительство'!K26</f>
        <v>0</v>
      </c>
      <c r="N16" s="24"/>
    </row>
    <row r="17" spans="1:14" s="11" customFormat="1" ht="48" customHeight="1" x14ac:dyDescent="0.25">
      <c r="A17" s="8">
        <v>11</v>
      </c>
      <c r="B17" s="47" t="s">
        <v>105</v>
      </c>
      <c r="C17" s="57"/>
      <c r="D17" s="57"/>
      <c r="E17" s="55" t="s">
        <v>168</v>
      </c>
      <c r="F17" s="55" t="s">
        <v>169</v>
      </c>
      <c r="G17" s="69" t="s">
        <v>39</v>
      </c>
      <c r="H17" s="53">
        <v>45657</v>
      </c>
      <c r="I17" s="71">
        <v>5814190</v>
      </c>
      <c r="J17" s="59"/>
      <c r="K17" s="67">
        <f t="shared" si="1"/>
        <v>0</v>
      </c>
      <c r="L17" s="65"/>
      <c r="M17" s="66">
        <f>'МП Строительство'!K29</f>
        <v>0</v>
      </c>
      <c r="N17" s="24"/>
    </row>
    <row r="18" spans="1:14" s="11" customFormat="1" ht="66.75" customHeight="1" x14ac:dyDescent="0.25">
      <c r="A18" s="8">
        <v>12</v>
      </c>
      <c r="B18" s="47" t="s">
        <v>106</v>
      </c>
      <c r="C18" s="57"/>
      <c r="D18" s="57"/>
      <c r="E18" s="55" t="s">
        <v>170</v>
      </c>
      <c r="F18" s="55" t="s">
        <v>171</v>
      </c>
      <c r="G18" s="69" t="s">
        <v>39</v>
      </c>
      <c r="H18" s="53">
        <v>45657</v>
      </c>
      <c r="I18" s="71">
        <v>4821268.7699999996</v>
      </c>
      <c r="J18" s="59"/>
      <c r="K18" s="67">
        <f t="shared" si="1"/>
        <v>0</v>
      </c>
      <c r="L18" s="65"/>
      <c r="M18" s="66">
        <f>'МП Строительство'!K30</f>
        <v>0</v>
      </c>
      <c r="N18" s="24"/>
    </row>
    <row r="19" spans="1:14" s="11" customFormat="1" ht="66.75" customHeight="1" x14ac:dyDescent="0.25">
      <c r="A19" s="8">
        <v>13</v>
      </c>
      <c r="B19" s="85" t="s">
        <v>107</v>
      </c>
      <c r="C19" s="57"/>
      <c r="D19" s="57"/>
      <c r="E19" s="55" t="s">
        <v>172</v>
      </c>
      <c r="F19" s="86" t="s">
        <v>173</v>
      </c>
      <c r="G19" s="69" t="s">
        <v>39</v>
      </c>
      <c r="H19" s="87">
        <v>45625</v>
      </c>
      <c r="I19" s="71">
        <v>903440</v>
      </c>
      <c r="J19" s="59"/>
      <c r="K19" s="67">
        <f t="shared" si="1"/>
        <v>0</v>
      </c>
      <c r="L19" s="65"/>
      <c r="M19" s="66">
        <f>'МП Строительство'!K31</f>
        <v>0</v>
      </c>
      <c r="N19" s="24"/>
    </row>
    <row r="20" spans="1:14" s="11" customFormat="1" ht="66.75" customHeight="1" x14ac:dyDescent="0.25">
      <c r="A20" s="8">
        <v>14</v>
      </c>
      <c r="B20" s="85" t="s">
        <v>110</v>
      </c>
      <c r="C20" s="57"/>
      <c r="D20" s="57"/>
      <c r="E20" s="88" t="s">
        <v>174</v>
      </c>
      <c r="F20" s="55" t="s">
        <v>175</v>
      </c>
      <c r="G20" s="69" t="s">
        <v>39</v>
      </c>
      <c r="H20" s="53">
        <v>45565</v>
      </c>
      <c r="I20" s="71">
        <v>3835440.23</v>
      </c>
      <c r="J20" s="59"/>
      <c r="K20" s="67">
        <f t="shared" si="1"/>
        <v>0</v>
      </c>
      <c r="L20" s="65"/>
      <c r="M20" s="66">
        <f>'МП Строительство'!K34</f>
        <v>0</v>
      </c>
      <c r="N20" s="24"/>
    </row>
    <row r="21" spans="1:14" s="11" customFormat="1" ht="66.75" customHeight="1" x14ac:dyDescent="0.25">
      <c r="A21" s="8">
        <v>15</v>
      </c>
      <c r="B21" s="85" t="s">
        <v>84</v>
      </c>
      <c r="C21" s="57"/>
      <c r="D21" s="57"/>
      <c r="E21" s="88" t="s">
        <v>176</v>
      </c>
      <c r="F21" s="55" t="s">
        <v>177</v>
      </c>
      <c r="G21" s="69" t="s">
        <v>39</v>
      </c>
      <c r="H21" s="53">
        <v>45625</v>
      </c>
      <c r="I21" s="71">
        <v>6220560.8499999996</v>
      </c>
      <c r="J21" s="59"/>
      <c r="K21" s="67">
        <f t="shared" si="1"/>
        <v>0</v>
      </c>
      <c r="L21" s="65"/>
      <c r="M21" s="66">
        <f>'МП Строительство'!K35</f>
        <v>0</v>
      </c>
      <c r="N21" s="24"/>
    </row>
    <row r="22" spans="1:14" s="11" customFormat="1" ht="66.75" customHeight="1" x14ac:dyDescent="0.25">
      <c r="A22" s="8">
        <v>16</v>
      </c>
      <c r="B22" s="85" t="s">
        <v>111</v>
      </c>
      <c r="C22" s="57"/>
      <c r="D22" s="57"/>
      <c r="E22" s="88" t="s">
        <v>178</v>
      </c>
      <c r="F22" s="55" t="s">
        <v>175</v>
      </c>
      <c r="G22" s="69" t="s">
        <v>39</v>
      </c>
      <c r="H22" s="53">
        <v>45565</v>
      </c>
      <c r="I22" s="89">
        <v>4130979.75</v>
      </c>
      <c r="J22" s="59"/>
      <c r="K22" s="67">
        <f t="shared" si="1"/>
        <v>0</v>
      </c>
      <c r="L22" s="65"/>
      <c r="M22" s="66">
        <f>'МП Строительство'!K36</f>
        <v>0</v>
      </c>
      <c r="N22" s="24"/>
    </row>
    <row r="23" spans="1:14" s="11" customFormat="1" ht="66.75" customHeight="1" x14ac:dyDescent="0.25">
      <c r="A23" s="8">
        <v>17</v>
      </c>
      <c r="B23" s="85" t="s">
        <v>112</v>
      </c>
      <c r="C23" s="57"/>
      <c r="D23" s="57"/>
      <c r="E23" s="55" t="s">
        <v>179</v>
      </c>
      <c r="F23" s="55" t="s">
        <v>177</v>
      </c>
      <c r="G23" s="69" t="s">
        <v>39</v>
      </c>
      <c r="H23" s="53">
        <v>45657</v>
      </c>
      <c r="I23" s="71">
        <v>2795238.35</v>
      </c>
      <c r="J23" s="59"/>
      <c r="K23" s="67">
        <f t="shared" si="1"/>
        <v>0</v>
      </c>
      <c r="L23" s="65"/>
      <c r="M23" s="66">
        <f>'МП Строительство'!K37</f>
        <v>0</v>
      </c>
      <c r="N23" s="24"/>
    </row>
    <row r="24" spans="1:14" s="11" customFormat="1" ht="66.75" customHeight="1" x14ac:dyDescent="0.25">
      <c r="A24" s="8">
        <v>18</v>
      </c>
      <c r="B24" s="85" t="s">
        <v>113</v>
      </c>
      <c r="C24" s="57"/>
      <c r="D24" s="57"/>
      <c r="E24" s="55" t="s">
        <v>180</v>
      </c>
      <c r="F24" s="55" t="s">
        <v>177</v>
      </c>
      <c r="G24" s="69" t="s">
        <v>39</v>
      </c>
      <c r="H24" s="53">
        <v>45657</v>
      </c>
      <c r="I24" s="71">
        <v>1747840.3</v>
      </c>
      <c r="J24" s="59"/>
      <c r="K24" s="67">
        <f t="shared" si="1"/>
        <v>0</v>
      </c>
      <c r="L24" s="65"/>
      <c r="M24" s="66">
        <f>'МП Строительство'!K38</f>
        <v>0</v>
      </c>
      <c r="N24" s="24"/>
    </row>
    <row r="25" spans="1:14" s="11" customFormat="1" ht="64.5" customHeight="1" x14ac:dyDescent="0.25">
      <c r="A25" s="8">
        <v>19</v>
      </c>
      <c r="B25" s="32" t="s">
        <v>122</v>
      </c>
      <c r="C25" s="57"/>
      <c r="D25" s="57"/>
      <c r="E25" s="55" t="s">
        <v>141</v>
      </c>
      <c r="F25" s="32" t="s">
        <v>142</v>
      </c>
      <c r="G25" s="69" t="s">
        <v>1</v>
      </c>
      <c r="H25" s="53">
        <v>45519</v>
      </c>
      <c r="I25" s="70">
        <v>3436720.05</v>
      </c>
      <c r="J25" s="59"/>
      <c r="K25" s="67">
        <f t="shared" si="1"/>
        <v>0</v>
      </c>
      <c r="L25" s="65"/>
      <c r="M25" s="66">
        <f>'МП Строительство'!K45</f>
        <v>0</v>
      </c>
      <c r="N25" s="24"/>
    </row>
    <row r="26" spans="1:14" s="11" customFormat="1" ht="96.75" customHeight="1" x14ac:dyDescent="0.25">
      <c r="A26" s="8">
        <v>20</v>
      </c>
      <c r="B26" s="32" t="s">
        <v>130</v>
      </c>
      <c r="C26" s="57"/>
      <c r="D26" s="57"/>
      <c r="E26" s="55" t="s">
        <v>181</v>
      </c>
      <c r="F26" s="55" t="s">
        <v>182</v>
      </c>
      <c r="G26" s="69" t="s">
        <v>39</v>
      </c>
      <c r="H26" s="53">
        <v>45565</v>
      </c>
      <c r="I26" s="71">
        <v>1898581.17</v>
      </c>
      <c r="J26" s="59"/>
      <c r="K26" s="67">
        <f t="shared" si="1"/>
        <v>0</v>
      </c>
      <c r="L26" s="65"/>
      <c r="M26" s="66">
        <f>'МП Строительство'!K50</f>
        <v>0</v>
      </c>
      <c r="N26" s="24"/>
    </row>
    <row r="27" spans="1:14" s="11" customFormat="1" ht="63.75" customHeight="1" x14ac:dyDescent="0.25">
      <c r="A27" s="8">
        <v>21</v>
      </c>
      <c r="B27" s="32" t="s">
        <v>131</v>
      </c>
      <c r="C27" s="57"/>
      <c r="D27" s="57"/>
      <c r="E27" s="55" t="s">
        <v>147</v>
      </c>
      <c r="F27" s="55" t="s">
        <v>148</v>
      </c>
      <c r="G27" s="69" t="s">
        <v>39</v>
      </c>
      <c r="H27" s="74" t="s">
        <v>149</v>
      </c>
      <c r="I27" s="55">
        <v>220836.25</v>
      </c>
      <c r="J27" s="59"/>
      <c r="K27" s="67">
        <f t="shared" si="1"/>
        <v>147.19999999999999</v>
      </c>
      <c r="L27" s="65"/>
      <c r="M27" s="66">
        <f>'МП Строительство'!K54</f>
        <v>147.19999999999999</v>
      </c>
      <c r="N27" s="24"/>
    </row>
    <row r="28" spans="1:14" ht="15" customHeight="1" x14ac:dyDescent="0.25">
      <c r="A28" s="109" t="s">
        <v>24</v>
      </c>
      <c r="B28" s="110"/>
      <c r="C28" s="110"/>
      <c r="D28" s="110"/>
      <c r="E28" s="110"/>
      <c r="F28" s="110"/>
      <c r="G28" s="110"/>
      <c r="H28" s="110"/>
      <c r="I28" s="111"/>
      <c r="J28" s="7">
        <f t="shared" ref="J28:L28" si="2">SUM(J7:J27)</f>
        <v>0</v>
      </c>
      <c r="K28" s="7">
        <f t="shared" si="2"/>
        <v>147.19999999999999</v>
      </c>
      <c r="L28" s="7">
        <f t="shared" si="2"/>
        <v>0</v>
      </c>
      <c r="M28" s="7">
        <f>SUM(M7:M27)</f>
        <v>147.19999999999999</v>
      </c>
    </row>
    <row r="31" spans="1:14" x14ac:dyDescent="0.25">
      <c r="M31" s="23"/>
    </row>
  </sheetData>
  <mergeCells count="18">
    <mergeCell ref="A28:I28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102" t="s">
        <v>26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 ht="24" customHeight="1" x14ac:dyDescent="0.25">
      <c r="A2" s="102" t="s">
        <v>36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ht="24" customHeight="1" x14ac:dyDescent="0.25">
      <c r="A3" s="103" t="s">
        <v>10</v>
      </c>
      <c r="B3" s="103" t="s">
        <v>11</v>
      </c>
      <c r="C3" s="104" t="s">
        <v>12</v>
      </c>
      <c r="D3" s="105"/>
      <c r="E3" s="103" t="s">
        <v>13</v>
      </c>
      <c r="F3" s="103" t="s">
        <v>14</v>
      </c>
      <c r="G3" s="103" t="s">
        <v>15</v>
      </c>
      <c r="H3" s="103" t="s">
        <v>16</v>
      </c>
      <c r="I3" s="106" t="s">
        <v>25</v>
      </c>
      <c r="J3" s="106" t="s">
        <v>17</v>
      </c>
      <c r="K3" s="103" t="s">
        <v>18</v>
      </c>
      <c r="L3" s="103"/>
      <c r="M3" s="103"/>
    </row>
    <row r="4" spans="1:13" ht="15" customHeight="1" x14ac:dyDescent="0.25">
      <c r="A4" s="103"/>
      <c r="B4" s="103"/>
      <c r="C4" s="106" t="s">
        <v>19</v>
      </c>
      <c r="D4" s="106" t="s">
        <v>20</v>
      </c>
      <c r="E4" s="103"/>
      <c r="F4" s="103"/>
      <c r="G4" s="103"/>
      <c r="H4" s="103"/>
      <c r="I4" s="107"/>
      <c r="J4" s="107"/>
      <c r="K4" s="103" t="s">
        <v>21</v>
      </c>
      <c r="L4" s="106" t="s">
        <v>22</v>
      </c>
      <c r="M4" s="103" t="s">
        <v>23</v>
      </c>
    </row>
    <row r="5" spans="1:13" ht="31.5" customHeight="1" x14ac:dyDescent="0.25">
      <c r="A5" s="103"/>
      <c r="B5" s="103"/>
      <c r="C5" s="108"/>
      <c r="D5" s="108"/>
      <c r="E5" s="103"/>
      <c r="F5" s="103"/>
      <c r="G5" s="103"/>
      <c r="H5" s="103"/>
      <c r="I5" s="108"/>
      <c r="J5" s="108"/>
      <c r="K5" s="103"/>
      <c r="L5" s="108"/>
      <c r="M5" s="103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12" t="e">
        <f>#REF!</f>
        <v>#REF!</v>
      </c>
      <c r="C7" s="10"/>
      <c r="D7" s="10"/>
      <c r="E7" s="9" t="s">
        <v>31</v>
      </c>
      <c r="F7" s="15" t="s">
        <v>32</v>
      </c>
      <c r="G7" s="9" t="s">
        <v>33</v>
      </c>
      <c r="H7" s="16">
        <v>43799</v>
      </c>
      <c r="I7" s="17">
        <v>1258.55</v>
      </c>
      <c r="J7" s="18">
        <v>0</v>
      </c>
      <c r="K7" s="19">
        <f>M7</f>
        <v>170.84</v>
      </c>
      <c r="L7" s="19"/>
      <c r="M7" s="19">
        <v>170.84</v>
      </c>
    </row>
    <row r="8" spans="1:13" s="11" customFormat="1" ht="63" x14ac:dyDescent="0.25">
      <c r="A8" s="10">
        <v>2</v>
      </c>
      <c r="B8" s="113"/>
      <c r="C8" s="10"/>
      <c r="D8" s="10"/>
      <c r="E8" s="13" t="s">
        <v>34</v>
      </c>
      <c r="F8" s="13" t="s">
        <v>35</v>
      </c>
      <c r="G8" s="9" t="s">
        <v>33</v>
      </c>
      <c r="H8" s="12">
        <v>43799</v>
      </c>
      <c r="I8" s="20">
        <v>77132.95</v>
      </c>
      <c r="J8" s="6">
        <v>0</v>
      </c>
      <c r="K8" s="21">
        <f>14629.26+522.34+M8</f>
        <v>25622.15</v>
      </c>
      <c r="L8" s="21"/>
      <c r="M8" s="22">
        <f>10470.55</f>
        <v>10470.549999999999</v>
      </c>
    </row>
    <row r="9" spans="1:13" ht="15" customHeight="1" x14ac:dyDescent="0.25">
      <c r="A9" s="109" t="s">
        <v>24</v>
      </c>
      <c r="B9" s="110"/>
      <c r="C9" s="110"/>
      <c r="D9" s="110"/>
      <c r="E9" s="110"/>
      <c r="F9" s="110"/>
      <c r="G9" s="110"/>
      <c r="H9" s="110"/>
      <c r="I9" s="111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2021-04-14T07:52:01Z</cp:lastPrinted>
  <dcterms:created xsi:type="dcterms:W3CDTF">2015-07-01T06:08:23Z</dcterms:created>
  <dcterms:modified xsi:type="dcterms:W3CDTF">2024-07-12T11:13:31Z</dcterms:modified>
</cp:coreProperties>
</file>