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40" windowWidth="15480" windowHeight="10875" firstSheet="4" activeTab="8"/>
  </bookViews>
  <sheets>
    <sheet name="Подпрограмма 1" sheetId="19" r:id="rId1"/>
    <sheet name="Подпрограмма 1 (2)" sheetId="20" r:id="rId2"/>
    <sheet name="Подпрограмма 2" sheetId="4" r:id="rId3"/>
    <sheet name="Подпрограмма 2 (2)" sheetId="22" r:id="rId4"/>
    <sheet name="Подпрограмма 3" sheetId="8" r:id="rId5"/>
    <sheet name="Подпрограмма 3 (2)" sheetId="17" r:id="rId6"/>
    <sheet name="Подпрограмма 4" sheetId="9" r:id="rId7"/>
    <sheet name="Подпрограмма 4 (2)" sheetId="16" r:id="rId8"/>
    <sheet name="Подпрограмма 5" sheetId="5" r:id="rId9"/>
    <sheet name="Подпрограмма 5 (2)" sheetId="12" r:id="rId10"/>
    <sheet name="Подпрограмма 6" sheetId="11" r:id="rId11"/>
    <sheet name="Подпрограмма 6 (2)" sheetId="21" r:id="rId12"/>
  </sheets>
  <externalReferences>
    <externalReference r:id="rId13"/>
  </externalReferences>
  <definedNames>
    <definedName name="_xlnm._FilterDatabase" localSheetId="8" hidden="1">'Подпрограмма 5'!$A$1:$L$108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1 (2)'!#REF!</definedName>
    <definedName name="sub_14000" localSheetId="3">'Подпрограмма 2 (2)'!#REF!</definedName>
    <definedName name="sub_14000" localSheetId="5">'Подпрограмма 3 (2)'!#REF!</definedName>
    <definedName name="sub_14000" localSheetId="7">'Подпрограмма 4 (2)'!#REF!</definedName>
    <definedName name="sub_14000" localSheetId="9">'Подпрограмма 5 (2)'!#REF!</definedName>
    <definedName name="sub_14000" localSheetId="11">'Подпрограмма 6 (2)'!#REF!</definedName>
    <definedName name="Z_359C8E5E_9871_416C_8416_05D2A4FF5688_.wvu.PrintArea" localSheetId="1" hidden="1">'Подпрограмма 1 (2)'!$A$1:$N$38</definedName>
    <definedName name="Z_359C8E5E_9871_416C_8416_05D2A4FF5688_.wvu.PrintArea" localSheetId="3" hidden="1">'Подпрограмма 2 (2)'!$A$1:$N$11</definedName>
    <definedName name="Z_359C8E5E_9871_416C_8416_05D2A4FF5688_.wvu.PrintArea" localSheetId="5" hidden="1">'Подпрограмма 3 (2)'!$A$1:$N$12</definedName>
    <definedName name="Z_359C8E5E_9871_416C_8416_05D2A4FF5688_.wvu.PrintArea" localSheetId="7" hidden="1">'Подпрограмма 4 (2)'!$A$1:$N$24</definedName>
    <definedName name="Z_359C8E5E_9871_416C_8416_05D2A4FF5688_.wvu.PrintArea" localSheetId="9" hidden="1">'Подпрограмма 5 (2)'!$A$1:$N$50</definedName>
    <definedName name="Z_359C8E5E_9871_416C_8416_05D2A4FF5688_.wvu.PrintArea" localSheetId="11" hidden="1">'Подпрограмма 6 (2)'!$A$1:$N$10</definedName>
    <definedName name="Z_676C7EBD_E16D_4DD0_B42E_F8075547C9A3_.wvu.PrintArea" localSheetId="1" hidden="1">'Подпрограмма 1 (2)'!$A$1:$N$38</definedName>
    <definedName name="Z_676C7EBD_E16D_4DD0_B42E_F8075547C9A3_.wvu.PrintArea" localSheetId="3" hidden="1">'Подпрограмма 2 (2)'!$A$1:$N$11</definedName>
    <definedName name="Z_676C7EBD_E16D_4DD0_B42E_F8075547C9A3_.wvu.PrintArea" localSheetId="5" hidden="1">'Подпрограмма 3 (2)'!$A$1:$N$12</definedName>
    <definedName name="Z_676C7EBD_E16D_4DD0_B42E_F8075547C9A3_.wvu.PrintArea" localSheetId="7" hidden="1">'Подпрограмма 4 (2)'!$A$1:$N$24</definedName>
    <definedName name="Z_676C7EBD_E16D_4DD0_B42E_F8075547C9A3_.wvu.PrintArea" localSheetId="9" hidden="1">'Подпрограмма 5 (2)'!$A$1:$N$50</definedName>
    <definedName name="Z_676C7EBD_E16D_4DD0_B42E_F8075547C9A3_.wvu.PrintArea" localSheetId="11" hidden="1">'Подпрограмма 6 (2)'!$A$1:$N$10</definedName>
    <definedName name="Z_79A8BF50_58E9_46AC_AFD7_D75F740A8CFE_.wvu.PrintArea" localSheetId="1" hidden="1">'Подпрограмма 1 (2)'!$A$1:$N$38</definedName>
    <definedName name="Z_79A8BF50_58E9_46AC_AFD7_D75F740A8CFE_.wvu.PrintArea" localSheetId="3" hidden="1">'Подпрограмма 2 (2)'!$A$1:$N$11</definedName>
    <definedName name="Z_79A8BF50_58E9_46AC_AFD7_D75F740A8CFE_.wvu.PrintArea" localSheetId="5" hidden="1">'Подпрограмма 3 (2)'!$A$1:$N$12</definedName>
    <definedName name="Z_79A8BF50_58E9_46AC_AFD7_D75F740A8CFE_.wvu.PrintArea" localSheetId="7" hidden="1">'Подпрограмма 4 (2)'!$A$1:$N$24</definedName>
    <definedName name="Z_79A8BF50_58E9_46AC_AFD7_D75F740A8CFE_.wvu.PrintArea" localSheetId="9" hidden="1">'Подпрограмма 5 (2)'!$A$1:$N$50</definedName>
    <definedName name="Z_79A8BF50_58E9_46AC_AFD7_D75F740A8CFE_.wvu.PrintArea" localSheetId="11" hidden="1">'Подпрограмма 6 (2)'!$A$1:$N$10</definedName>
    <definedName name="Z_F75B3EC3_CC43_4B33_913D_5D7444E65C48_.wvu.PrintArea" localSheetId="1" hidden="1">'Подпрограмма 1 (2)'!$A$1:$N$38</definedName>
    <definedName name="Z_F75B3EC3_CC43_4B33_913D_5D7444E65C48_.wvu.PrintArea" localSheetId="3" hidden="1">'Подпрограмма 2 (2)'!$A$1:$N$11</definedName>
    <definedName name="Z_F75B3EC3_CC43_4B33_913D_5D7444E65C48_.wvu.PrintArea" localSheetId="5" hidden="1">'Подпрограмма 3 (2)'!$A$1:$N$12</definedName>
    <definedName name="Z_F75B3EC3_CC43_4B33_913D_5D7444E65C48_.wvu.PrintArea" localSheetId="7" hidden="1">'Подпрограмма 4 (2)'!$A$1:$N$24</definedName>
    <definedName name="Z_F75B3EC3_CC43_4B33_913D_5D7444E65C48_.wvu.PrintArea" localSheetId="9" hidden="1">'Подпрограмма 5 (2)'!$A$1:$N$50</definedName>
    <definedName name="Z_F75B3EC3_CC43_4B33_913D_5D7444E65C48_.wvu.PrintArea" localSheetId="11" hidden="1">'Подпрограмма 6 (2)'!$A$1:$N$10</definedName>
    <definedName name="_xlnm.Print_Titles" localSheetId="1">'Подпрограмма 1 (2)'!$3:$6</definedName>
    <definedName name="_xlnm.Print_Titles" localSheetId="2">'Подпрограмма 2'!$3:$5</definedName>
    <definedName name="_xlnm.Print_Titles" localSheetId="3">'Подпрограмма 2 (2)'!$3:$6</definedName>
    <definedName name="_xlnm.Print_Titles" localSheetId="4">'Подпрограмма 3'!$3:$4</definedName>
    <definedName name="_xlnm.Print_Titles" localSheetId="5">'Подпрограмма 3 (2)'!$3:$6</definedName>
    <definedName name="_xlnm.Print_Titles" localSheetId="6">'Подпрограмма 4'!$3:$4</definedName>
    <definedName name="_xlnm.Print_Titles" localSheetId="7">'Подпрограмма 4 (2)'!$3:$5</definedName>
    <definedName name="_xlnm.Print_Titles" localSheetId="8">'Подпрограмма 5'!$3:$4</definedName>
    <definedName name="_xlnm.Print_Titles" localSheetId="9">'Подпрограмма 5 (2)'!$3:$6</definedName>
    <definedName name="_xlnm.Print_Titles" localSheetId="10">'Подпрограмма 6'!$3:$4</definedName>
    <definedName name="_xlnm.Print_Titles" localSheetId="11">'Подпрограмма 6 (2)'!$3:$6</definedName>
    <definedName name="_xlnm.Print_Area" localSheetId="0">'Подпрограмма 1'!$A$1:$O$45</definedName>
    <definedName name="_xlnm.Print_Area" localSheetId="1">'Подпрограмма 1 (2)'!$A$1:$M$38</definedName>
    <definedName name="_xlnm.Print_Area" localSheetId="2">'Подпрограмма 2'!$A$1:$O$68</definedName>
    <definedName name="_xlnm.Print_Area" localSheetId="3">'Подпрограмма 2 (2)'!$A$1:$M$11</definedName>
    <definedName name="_xlnm.Print_Area" localSheetId="4">'Подпрограмма 3'!$A$1:$U$14</definedName>
    <definedName name="_xlnm.Print_Area" localSheetId="5">'Подпрограмма 3 (2)'!$A$1:$M$12</definedName>
    <definedName name="_xlnm.Print_Area" localSheetId="6">'Подпрограмма 4'!$A$1:$R$33</definedName>
    <definedName name="_xlnm.Print_Area" localSheetId="7">'Подпрограмма 4 (2)'!$A$1:$M$24</definedName>
    <definedName name="_xlnm.Print_Area" localSheetId="8">'Подпрограмма 5'!$A$1:$O$126</definedName>
    <definedName name="_xlnm.Print_Area" localSheetId="9">'Подпрограмма 5 (2)'!$A$1:$M$50</definedName>
    <definedName name="_xlnm.Print_Area" localSheetId="10">'Подпрограмма 6'!$A$1:$R$32</definedName>
    <definedName name="_xlnm.Print_Area" localSheetId="11">'Подпрограмма 6 (2)'!$A$1:$M$10</definedName>
  </definedNames>
  <calcPr calcId="144525"/>
</workbook>
</file>

<file path=xl/calcChain.xml><?xml version="1.0" encoding="utf-8"?>
<calcChain xmlns="http://schemas.openxmlformats.org/spreadsheetml/2006/main">
  <c r="J14" i="8" l="1"/>
  <c r="T14" i="8"/>
  <c r="B52" i="19" l="1"/>
  <c r="M16" i="20" l="1"/>
  <c r="E22" i="9" l="1"/>
  <c r="E18" i="9"/>
  <c r="E33" i="9" s="1"/>
  <c r="E6" i="9"/>
  <c r="E19" i="9"/>
  <c r="M44" i="12" l="1"/>
  <c r="K44" i="12" s="1"/>
  <c r="E36" i="4" l="1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14" i="19"/>
  <c r="G44" i="12" l="1"/>
  <c r="B44" i="12"/>
  <c r="M41" i="12"/>
  <c r="K41" i="12" s="1"/>
  <c r="B41" i="12"/>
  <c r="P17" i="9" l="1"/>
  <c r="I17" i="9"/>
  <c r="E17" i="9"/>
  <c r="I20" i="12" l="1"/>
  <c r="M17" i="16" l="1"/>
  <c r="G18" i="16"/>
  <c r="I13" i="16" l="1"/>
  <c r="K10" i="16"/>
  <c r="K9" i="16"/>
  <c r="K12" i="16"/>
  <c r="K11" i="16"/>
  <c r="K27" i="20" l="1"/>
  <c r="L38" i="20"/>
  <c r="J38" i="20"/>
  <c r="I24" i="20"/>
  <c r="M13" i="20"/>
  <c r="G22" i="20" l="1"/>
  <c r="G23" i="20"/>
  <c r="I16" i="20"/>
  <c r="G16" i="20"/>
  <c r="G21" i="12" l="1"/>
  <c r="B21" i="12"/>
  <c r="K18" i="20" l="1"/>
  <c r="K17" i="20"/>
  <c r="M17" i="20"/>
  <c r="G17" i="20"/>
  <c r="G25" i="20"/>
  <c r="G28" i="20"/>
  <c r="M37" i="20"/>
  <c r="K37" i="20" s="1"/>
  <c r="G37" i="20"/>
  <c r="M26" i="20"/>
  <c r="K26" i="20" s="1"/>
  <c r="G26" i="20"/>
  <c r="G27" i="20"/>
  <c r="G24" i="20"/>
  <c r="M24" i="20"/>
  <c r="K24" i="20" s="1"/>
  <c r="G21" i="20"/>
  <c r="M21" i="20"/>
  <c r="K21" i="20" s="1"/>
  <c r="M20" i="20"/>
  <c r="K20" i="20" s="1"/>
  <c r="M19" i="20"/>
  <c r="K19" i="20" s="1"/>
  <c r="K16" i="20"/>
  <c r="G20" i="20"/>
  <c r="G19" i="20"/>
  <c r="M15" i="20"/>
  <c r="K15" i="20" s="1"/>
  <c r="G15" i="20"/>
  <c r="M14" i="20"/>
  <c r="K14" i="20" s="1"/>
  <c r="G14" i="20"/>
  <c r="G52" i="5" l="1"/>
  <c r="P24" i="11"/>
  <c r="P25" i="11"/>
  <c r="M25" i="11" s="1"/>
  <c r="P23" i="11"/>
  <c r="J22" i="11"/>
  <c r="K22" i="11"/>
  <c r="L22" i="11"/>
  <c r="N22" i="11"/>
  <c r="O22" i="11"/>
  <c r="M24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7" i="11"/>
  <c r="H22" i="11"/>
  <c r="E22" i="11" s="1"/>
  <c r="I25" i="11"/>
  <c r="E25" i="11"/>
  <c r="E31" i="11"/>
  <c r="E30" i="11" s="1"/>
  <c r="H30" i="11"/>
  <c r="G30" i="11"/>
  <c r="F30" i="11"/>
  <c r="E29" i="11"/>
  <c r="E28" i="11" s="1"/>
  <c r="H28" i="11"/>
  <c r="G28" i="11"/>
  <c r="F28" i="11"/>
  <c r="E27" i="11"/>
  <c r="H26" i="11"/>
  <c r="E26" i="11" s="1"/>
  <c r="G26" i="11"/>
  <c r="F26" i="11"/>
  <c r="E23" i="11"/>
  <c r="E24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H6" i="11"/>
  <c r="E6" i="11" s="1"/>
  <c r="G6" i="11"/>
  <c r="P22" i="11" l="1"/>
  <c r="Q25" i="11"/>
  <c r="R25" i="11"/>
  <c r="R24" i="11"/>
  <c r="H32" i="11"/>
  <c r="F32" i="11"/>
  <c r="G32" i="11"/>
  <c r="E32" i="11"/>
  <c r="M47" i="12"/>
  <c r="K47" i="12" s="1"/>
  <c r="B47" i="12"/>
  <c r="M46" i="12"/>
  <c r="K46" i="12" s="1"/>
  <c r="B46" i="12"/>
  <c r="B38" i="12"/>
  <c r="B37" i="12"/>
  <c r="M35" i="12"/>
  <c r="K35" i="12" s="1"/>
  <c r="M36" i="12"/>
  <c r="K36" i="12" s="1"/>
  <c r="B35" i="12"/>
  <c r="B36" i="12"/>
  <c r="B34" i="12"/>
  <c r="B32" i="12"/>
  <c r="B29" i="12"/>
  <c r="B28" i="12"/>
  <c r="B27" i="12"/>
  <c r="B25" i="12"/>
  <c r="B20" i="12"/>
  <c r="B19" i="12"/>
  <c r="M16" i="12"/>
  <c r="K16" i="12" s="1"/>
  <c r="B16" i="12"/>
  <c r="M15" i="12"/>
  <c r="K15" i="12" s="1"/>
  <c r="B15" i="12"/>
  <c r="L124" i="5"/>
  <c r="L122" i="5"/>
  <c r="L120" i="5"/>
  <c r="L107" i="5"/>
  <c r="L105" i="5"/>
  <c r="L94" i="5"/>
  <c r="L92" i="5"/>
  <c r="L88" i="5"/>
  <c r="L85" i="5"/>
  <c r="L83" i="5"/>
  <c r="L73" i="5"/>
  <c r="L71" i="5"/>
  <c r="L52" i="5"/>
  <c r="L32" i="5"/>
  <c r="L24" i="5"/>
  <c r="L12" i="5"/>
  <c r="L11" i="5" s="1"/>
  <c r="L6" i="5"/>
  <c r="G107" i="5"/>
  <c r="M121" i="5"/>
  <c r="M112" i="5"/>
  <c r="K112" i="5" s="1"/>
  <c r="M113" i="5"/>
  <c r="K113" i="5" s="1"/>
  <c r="M114" i="5"/>
  <c r="K114" i="5" s="1"/>
  <c r="M115" i="5"/>
  <c r="K115" i="5" s="1"/>
  <c r="M116" i="5"/>
  <c r="K116" i="5" s="1"/>
  <c r="M117" i="5"/>
  <c r="K117" i="5" s="1"/>
  <c r="M118" i="5"/>
  <c r="K118" i="5" s="1"/>
  <c r="M119" i="5"/>
  <c r="K119" i="5" s="1"/>
  <c r="M104" i="5"/>
  <c r="K104" i="5" s="1"/>
  <c r="M97" i="5"/>
  <c r="K97" i="5" s="1"/>
  <c r="M98" i="5"/>
  <c r="K98" i="5" s="1"/>
  <c r="M99" i="5"/>
  <c r="K99" i="5" s="1"/>
  <c r="M100" i="5"/>
  <c r="K100" i="5" s="1"/>
  <c r="M101" i="5"/>
  <c r="K101" i="5" s="1"/>
  <c r="M102" i="5"/>
  <c r="K102" i="5" s="1"/>
  <c r="M103" i="5"/>
  <c r="K103" i="5" s="1"/>
  <c r="M93" i="5"/>
  <c r="M89" i="5"/>
  <c r="J85" i="5"/>
  <c r="G85" i="5"/>
  <c r="L31" i="5" l="1"/>
  <c r="L126" i="5" s="1"/>
  <c r="M74" i="5"/>
  <c r="K74" i="5" s="1"/>
  <c r="M75" i="5"/>
  <c r="K75" i="5" s="1"/>
  <c r="J73" i="5"/>
  <c r="M80" i="5"/>
  <c r="K80" i="5" s="1"/>
  <c r="M81" i="5"/>
  <c r="K81" i="5" s="1"/>
  <c r="M82" i="5"/>
  <c r="K82" i="5" s="1"/>
  <c r="M78" i="5"/>
  <c r="K78" i="5" s="1"/>
  <c r="M72" i="5"/>
  <c r="K72" i="5" s="1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J52" i="5"/>
  <c r="M43" i="5"/>
  <c r="K43" i="5" s="1"/>
  <c r="M47" i="5"/>
  <c r="J32" i="5"/>
  <c r="M40" i="5"/>
  <c r="K40" i="5" s="1"/>
  <c r="G24" i="5"/>
  <c r="I24" i="5"/>
  <c r="J24" i="5"/>
  <c r="F24" i="5"/>
  <c r="M26" i="5"/>
  <c r="M27" i="5"/>
  <c r="M28" i="5"/>
  <c r="M29" i="5"/>
  <c r="M30" i="5"/>
  <c r="F14" i="5"/>
  <c r="G14" i="5"/>
  <c r="J14" i="5"/>
  <c r="J6" i="5"/>
  <c r="I124" i="5"/>
  <c r="F124" i="5"/>
  <c r="G124" i="5"/>
  <c r="H124" i="5"/>
  <c r="J124" i="5"/>
  <c r="M124" i="5"/>
  <c r="I85" i="5"/>
  <c r="F85" i="5"/>
  <c r="I83" i="5"/>
  <c r="J83" i="5"/>
  <c r="F83" i="5"/>
  <c r="I73" i="5"/>
  <c r="F73" i="5"/>
  <c r="I71" i="5"/>
  <c r="J71" i="5"/>
  <c r="F71" i="5"/>
  <c r="G71" i="5"/>
  <c r="I52" i="5"/>
  <c r="F52" i="5"/>
  <c r="I32" i="5"/>
  <c r="F32" i="5"/>
  <c r="I12" i="5"/>
  <c r="J12" i="5"/>
  <c r="F12" i="5"/>
  <c r="G12" i="5"/>
  <c r="E125" i="5"/>
  <c r="E124" i="5" s="1"/>
  <c r="I122" i="5"/>
  <c r="J122" i="5"/>
  <c r="F122" i="5"/>
  <c r="G122" i="5"/>
  <c r="E123" i="5"/>
  <c r="E122" i="5" s="1"/>
  <c r="H123" i="5"/>
  <c r="H122" i="5" s="1"/>
  <c r="H121" i="5"/>
  <c r="E121" i="5"/>
  <c r="G120" i="5"/>
  <c r="H119" i="5"/>
  <c r="H116" i="5"/>
  <c r="H117" i="5"/>
  <c r="I107" i="5"/>
  <c r="J107" i="5"/>
  <c r="F107" i="5"/>
  <c r="E119" i="5"/>
  <c r="O119" i="5" s="1"/>
  <c r="H118" i="5"/>
  <c r="E118" i="5"/>
  <c r="O118" i="5" s="1"/>
  <c r="E109" i="5"/>
  <c r="H109" i="5"/>
  <c r="M109" i="5"/>
  <c r="K109" i="5" s="1"/>
  <c r="H90" i="5"/>
  <c r="H91" i="5"/>
  <c r="H89" i="5"/>
  <c r="M21" i="12" s="1"/>
  <c r="K21" i="12" s="1"/>
  <c r="H95" i="5"/>
  <c r="H110" i="5"/>
  <c r="H111" i="5"/>
  <c r="H112" i="5"/>
  <c r="H113" i="5"/>
  <c r="H114" i="5"/>
  <c r="H115" i="5"/>
  <c r="H108" i="5"/>
  <c r="E110" i="5"/>
  <c r="E111" i="5"/>
  <c r="E112" i="5"/>
  <c r="O112" i="5" s="1"/>
  <c r="E113" i="5"/>
  <c r="O113" i="5" s="1"/>
  <c r="E114" i="5"/>
  <c r="O114" i="5" s="1"/>
  <c r="E115" i="5"/>
  <c r="O115" i="5" s="1"/>
  <c r="E116" i="5"/>
  <c r="O116" i="5" s="1"/>
  <c r="E117" i="5"/>
  <c r="O117" i="5" s="1"/>
  <c r="E108" i="5"/>
  <c r="I94" i="5"/>
  <c r="J94" i="5"/>
  <c r="F94" i="5"/>
  <c r="G94" i="5"/>
  <c r="E104" i="5"/>
  <c r="N104" i="5" s="1"/>
  <c r="E103" i="5"/>
  <c r="O103" i="5" s="1"/>
  <c r="H102" i="5"/>
  <c r="E102" i="5"/>
  <c r="O102" i="5" s="1"/>
  <c r="H96" i="5"/>
  <c r="H97" i="5"/>
  <c r="H98" i="5"/>
  <c r="H99" i="5"/>
  <c r="H100" i="5"/>
  <c r="H101" i="5"/>
  <c r="E96" i="5"/>
  <c r="E97" i="5"/>
  <c r="O97" i="5" s="1"/>
  <c r="E98" i="5"/>
  <c r="O98" i="5" s="1"/>
  <c r="E99" i="5"/>
  <c r="O99" i="5" s="1"/>
  <c r="E100" i="5"/>
  <c r="O100" i="5" s="1"/>
  <c r="E101" i="5"/>
  <c r="O101" i="5" s="1"/>
  <c r="E95" i="5"/>
  <c r="K93" i="5"/>
  <c r="H93" i="5"/>
  <c r="E93" i="5"/>
  <c r="E92" i="5" s="1"/>
  <c r="F92" i="5"/>
  <c r="I92" i="5"/>
  <c r="J92" i="5"/>
  <c r="M92" i="5"/>
  <c r="G92" i="5"/>
  <c r="N112" i="5" l="1"/>
  <c r="N119" i="5"/>
  <c r="N98" i="5"/>
  <c r="N122" i="5"/>
  <c r="N114" i="5"/>
  <c r="N99" i="5"/>
  <c r="N113" i="5"/>
  <c r="N102" i="5"/>
  <c r="M34" i="12"/>
  <c r="K34" i="12" s="1"/>
  <c r="E107" i="5"/>
  <c r="H94" i="5"/>
  <c r="N118" i="5"/>
  <c r="N101" i="5"/>
  <c r="N100" i="5"/>
  <c r="M32" i="12"/>
  <c r="K32" i="12" s="1"/>
  <c r="N103" i="5"/>
  <c r="N115" i="5"/>
  <c r="N121" i="5"/>
  <c r="O104" i="5"/>
  <c r="N97" i="5"/>
  <c r="M29" i="12"/>
  <c r="K29" i="12" s="1"/>
  <c r="H107" i="5"/>
  <c r="M38" i="12"/>
  <c r="K38" i="12" s="1"/>
  <c r="N117" i="5"/>
  <c r="N96" i="5"/>
  <c r="M28" i="12"/>
  <c r="K28" i="12" s="1"/>
  <c r="N116" i="5"/>
  <c r="H92" i="5"/>
  <c r="N93" i="5"/>
  <c r="K92" i="5"/>
  <c r="O92" i="5" s="1"/>
  <c r="O93" i="5"/>
  <c r="K71" i="5"/>
  <c r="M71" i="5"/>
  <c r="G11" i="5"/>
  <c r="E94" i="5"/>
  <c r="O109" i="5"/>
  <c r="N109" i="5"/>
  <c r="M25" i="12" l="1"/>
  <c r="K25" i="12" s="1"/>
  <c r="N92" i="5"/>
  <c r="N107" i="5"/>
  <c r="N94" i="5"/>
  <c r="I88" i="5"/>
  <c r="J88" i="5"/>
  <c r="H88" i="5"/>
  <c r="G88" i="5"/>
  <c r="E90" i="5"/>
  <c r="E91" i="5"/>
  <c r="E89" i="5"/>
  <c r="N89" i="5" s="1"/>
  <c r="H86" i="5"/>
  <c r="E87" i="5"/>
  <c r="G73" i="5"/>
  <c r="G83" i="5"/>
  <c r="H87" i="5"/>
  <c r="E86" i="5"/>
  <c r="H84" i="5"/>
  <c r="H83" i="5" s="1"/>
  <c r="N83" i="5" s="1"/>
  <c r="E84" i="5"/>
  <c r="E83" i="5" s="1"/>
  <c r="H82" i="5"/>
  <c r="E82" i="5"/>
  <c r="O82" i="5" s="1"/>
  <c r="H77" i="5"/>
  <c r="H80" i="5"/>
  <c r="H75" i="5"/>
  <c r="H78" i="5"/>
  <c r="H81" i="5"/>
  <c r="H79" i="5"/>
  <c r="H76" i="5"/>
  <c r="H74" i="5"/>
  <c r="E77" i="5"/>
  <c r="E80" i="5"/>
  <c r="O80" i="5" s="1"/>
  <c r="E75" i="5"/>
  <c r="O75" i="5" s="1"/>
  <c r="E78" i="5"/>
  <c r="O78" i="5" s="1"/>
  <c r="E81" i="5"/>
  <c r="O81" i="5" s="1"/>
  <c r="E79" i="5"/>
  <c r="E76" i="5"/>
  <c r="E74" i="5"/>
  <c r="H72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53" i="5"/>
  <c r="E72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53" i="5"/>
  <c r="E35" i="5"/>
  <c r="E36" i="5"/>
  <c r="E37" i="5"/>
  <c r="E38" i="5"/>
  <c r="E39" i="5"/>
  <c r="E40" i="5"/>
  <c r="O40" i="5" s="1"/>
  <c r="E41" i="5"/>
  <c r="E42" i="5"/>
  <c r="E43" i="5"/>
  <c r="O43" i="5" s="1"/>
  <c r="E44" i="5"/>
  <c r="E45" i="5"/>
  <c r="E46" i="5"/>
  <c r="E47" i="5"/>
  <c r="E48" i="5"/>
  <c r="E49" i="5"/>
  <c r="E50" i="5"/>
  <c r="E51" i="5"/>
  <c r="G34" i="5"/>
  <c r="G32" i="5" s="1"/>
  <c r="E33" i="5"/>
  <c r="H34" i="5"/>
  <c r="H35" i="5"/>
  <c r="H36" i="5"/>
  <c r="H37" i="5"/>
  <c r="H38" i="5"/>
  <c r="H39" i="5"/>
  <c r="H40" i="5"/>
  <c r="H41" i="5"/>
  <c r="H42" i="5"/>
  <c r="N42" i="5" s="1"/>
  <c r="H43" i="5"/>
  <c r="N43" i="5" s="1"/>
  <c r="H44" i="5"/>
  <c r="N44" i="5" s="1"/>
  <c r="H45" i="5"/>
  <c r="N45" i="5" s="1"/>
  <c r="H46" i="5"/>
  <c r="H47" i="5"/>
  <c r="H48" i="5"/>
  <c r="N48" i="5" s="1"/>
  <c r="H49" i="5"/>
  <c r="H50" i="5"/>
  <c r="N50" i="5" s="1"/>
  <c r="H51" i="5"/>
  <c r="N51" i="5" s="1"/>
  <c r="H33" i="5"/>
  <c r="H25" i="5"/>
  <c r="H26" i="5"/>
  <c r="H27" i="5"/>
  <c r="H28" i="5"/>
  <c r="H29" i="5"/>
  <c r="H30" i="5"/>
  <c r="E25" i="5"/>
  <c r="E26" i="5"/>
  <c r="E27" i="5"/>
  <c r="E28" i="5"/>
  <c r="E30" i="5"/>
  <c r="E29" i="5"/>
  <c r="H8" i="5"/>
  <c r="H9" i="5"/>
  <c r="H10" i="5"/>
  <c r="H7" i="5"/>
  <c r="H13" i="5"/>
  <c r="H12" i="5" s="1"/>
  <c r="H16" i="5"/>
  <c r="H17" i="5"/>
  <c r="H18" i="5"/>
  <c r="H19" i="5"/>
  <c r="H20" i="5"/>
  <c r="H21" i="5"/>
  <c r="H22" i="5"/>
  <c r="H23" i="5"/>
  <c r="H15" i="5"/>
  <c r="E16" i="5"/>
  <c r="E17" i="5"/>
  <c r="E18" i="5"/>
  <c r="E19" i="5"/>
  <c r="E20" i="5"/>
  <c r="E21" i="5"/>
  <c r="E22" i="5"/>
  <c r="E23" i="5"/>
  <c r="E15" i="5"/>
  <c r="E13" i="5"/>
  <c r="E12" i="5" s="1"/>
  <c r="G6" i="5"/>
  <c r="E7" i="5"/>
  <c r="E8" i="5"/>
  <c r="E9" i="5"/>
  <c r="E10" i="5"/>
  <c r="N49" i="5" l="1"/>
  <c r="N41" i="5"/>
  <c r="N28" i="5"/>
  <c r="N47" i="5"/>
  <c r="N46" i="5"/>
  <c r="N27" i="5"/>
  <c r="N40" i="5"/>
  <c r="H71" i="5"/>
  <c r="N72" i="5"/>
  <c r="N74" i="5"/>
  <c r="E52" i="5"/>
  <c r="H24" i="5"/>
  <c r="E24" i="5"/>
  <c r="H52" i="5"/>
  <c r="N75" i="5"/>
  <c r="H85" i="5"/>
  <c r="E73" i="5"/>
  <c r="O74" i="5"/>
  <c r="N81" i="5"/>
  <c r="E88" i="5"/>
  <c r="N88" i="5" s="1"/>
  <c r="E71" i="5"/>
  <c r="O71" i="5" s="1"/>
  <c r="O72" i="5"/>
  <c r="N78" i="5"/>
  <c r="E85" i="5"/>
  <c r="N30" i="5"/>
  <c r="N80" i="5"/>
  <c r="E14" i="5"/>
  <c r="N82" i="5"/>
  <c r="H73" i="5"/>
  <c r="H32" i="5"/>
  <c r="E11" i="5"/>
  <c r="E34" i="5"/>
  <c r="E32" i="5" s="1"/>
  <c r="E6" i="5"/>
  <c r="H49" i="4"/>
  <c r="H57" i="4"/>
  <c r="H53" i="4"/>
  <c r="E31" i="5" l="1"/>
  <c r="N24" i="5"/>
  <c r="N73" i="5"/>
  <c r="N71" i="5"/>
  <c r="H120" i="5"/>
  <c r="F120" i="5"/>
  <c r="E106" i="5"/>
  <c r="H105" i="5"/>
  <c r="E105" i="5" s="1"/>
  <c r="F88" i="5"/>
  <c r="G31" i="5"/>
  <c r="G126" i="5" s="1"/>
  <c r="F31" i="5"/>
  <c r="H14" i="5"/>
  <c r="N14" i="5" s="1"/>
  <c r="H6" i="5"/>
  <c r="N6" i="5" s="1"/>
  <c r="F6" i="5"/>
  <c r="B20" i="16"/>
  <c r="B23" i="16"/>
  <c r="B22" i="16"/>
  <c r="B21" i="16"/>
  <c r="G17" i="16"/>
  <c r="B17" i="16"/>
  <c r="G22" i="9"/>
  <c r="G18" i="9" s="1"/>
  <c r="K22" i="9"/>
  <c r="K18" i="9"/>
  <c r="K6" i="9"/>
  <c r="O24" i="9"/>
  <c r="O25" i="9"/>
  <c r="O26" i="9"/>
  <c r="O27" i="9"/>
  <c r="O28" i="9"/>
  <c r="O29" i="9"/>
  <c r="O30" i="9"/>
  <c r="O31" i="9"/>
  <c r="O32" i="9"/>
  <c r="M32" i="9" s="1"/>
  <c r="O23" i="9"/>
  <c r="I23" i="9"/>
  <c r="I21" i="9"/>
  <c r="O21" i="9"/>
  <c r="N21" i="9"/>
  <c r="P20" i="9"/>
  <c r="O20" i="9"/>
  <c r="N20" i="9"/>
  <c r="I20" i="9"/>
  <c r="I19" i="9"/>
  <c r="P19" i="9"/>
  <c r="N19" i="9"/>
  <c r="O19" i="9"/>
  <c r="O13" i="9"/>
  <c r="M15" i="16" s="1"/>
  <c r="O14" i="9"/>
  <c r="O15" i="9"/>
  <c r="O16" i="9"/>
  <c r="O17" i="9"/>
  <c r="H18" i="9"/>
  <c r="F18" i="9"/>
  <c r="I32" i="9"/>
  <c r="E32" i="9"/>
  <c r="E21" i="9"/>
  <c r="E20" i="9"/>
  <c r="H6" i="9"/>
  <c r="J6" i="9"/>
  <c r="L6" i="9"/>
  <c r="N6" i="9"/>
  <c r="P6" i="9"/>
  <c r="F6" i="9"/>
  <c r="G6" i="9"/>
  <c r="E31" i="9"/>
  <c r="E30" i="9"/>
  <c r="E29" i="9"/>
  <c r="E28" i="9"/>
  <c r="E27" i="9"/>
  <c r="E26" i="9"/>
  <c r="E25" i="9"/>
  <c r="E24" i="9"/>
  <c r="E23" i="9"/>
  <c r="E16" i="9"/>
  <c r="E15" i="9"/>
  <c r="E14" i="9"/>
  <c r="E13" i="9"/>
  <c r="E12" i="9"/>
  <c r="E11" i="9"/>
  <c r="E10" i="9"/>
  <c r="E9" i="9"/>
  <c r="E8" i="9"/>
  <c r="E7" i="9"/>
  <c r="M19" i="9" l="1"/>
  <c r="M17" i="9"/>
  <c r="M20" i="16" s="1"/>
  <c r="K20" i="16" s="1"/>
  <c r="Q19" i="9"/>
  <c r="Q21" i="9"/>
  <c r="Q23" i="9"/>
  <c r="F126" i="5"/>
  <c r="Q20" i="9"/>
  <c r="Q17" i="9"/>
  <c r="H31" i="5"/>
  <c r="R32" i="9"/>
  <c r="K33" i="9"/>
  <c r="M21" i="16"/>
  <c r="K21" i="16" s="1"/>
  <c r="M22" i="16"/>
  <c r="K22" i="16" s="1"/>
  <c r="M23" i="16"/>
  <c r="K23" i="16" s="1"/>
  <c r="Q32" i="9"/>
  <c r="M21" i="9"/>
  <c r="R21" i="9" s="1"/>
  <c r="E120" i="5"/>
  <c r="E126" i="5" s="1"/>
  <c r="H11" i="5"/>
  <c r="H126" i="5" s="1"/>
  <c r="M20" i="9"/>
  <c r="R20" i="9" s="1"/>
  <c r="R19" i="9"/>
  <c r="H33" i="9"/>
  <c r="R17" i="9"/>
  <c r="F33" i="9"/>
  <c r="D52" i="19" s="1"/>
  <c r="G33" i="9"/>
  <c r="B8" i="17"/>
  <c r="K11" i="8"/>
  <c r="L11" i="8"/>
  <c r="M11" i="8"/>
  <c r="N11" i="8"/>
  <c r="P11" i="8"/>
  <c r="Q11" i="8"/>
  <c r="I11" i="8"/>
  <c r="J13" i="8"/>
  <c r="R13" i="8"/>
  <c r="S13" i="8"/>
  <c r="S12" i="8"/>
  <c r="S11" i="8" s="1"/>
  <c r="E12" i="8"/>
  <c r="J12" i="8"/>
  <c r="T12" i="8" s="1"/>
  <c r="R12" i="8"/>
  <c r="B11" i="17"/>
  <c r="B10" i="17"/>
  <c r="B9" i="17"/>
  <c r="R10" i="8"/>
  <c r="R9" i="8" s="1"/>
  <c r="I9" i="8"/>
  <c r="K9" i="8"/>
  <c r="L9" i="8"/>
  <c r="M9" i="8"/>
  <c r="N9" i="8"/>
  <c r="P9" i="8"/>
  <c r="Q9" i="8"/>
  <c r="S9" i="8"/>
  <c r="H9" i="8"/>
  <c r="E9" i="8" s="1"/>
  <c r="J10" i="8"/>
  <c r="E10" i="8"/>
  <c r="E13" i="8"/>
  <c r="H11" i="8"/>
  <c r="E8" i="8"/>
  <c r="I8" i="17" s="1"/>
  <c r="E7" i="8"/>
  <c r="I7" i="17" s="1"/>
  <c r="I6" i="8"/>
  <c r="H6" i="8"/>
  <c r="G6" i="8"/>
  <c r="G14" i="8" s="1"/>
  <c r="F6" i="8"/>
  <c r="F14" i="8" s="1"/>
  <c r="T10" i="8" l="1"/>
  <c r="T13" i="8"/>
  <c r="J9" i="8"/>
  <c r="O12" i="8"/>
  <c r="U12" i="8" s="1"/>
  <c r="O10" i="8"/>
  <c r="O9" i="8" s="1"/>
  <c r="N126" i="5"/>
  <c r="N120" i="5"/>
  <c r="R11" i="8"/>
  <c r="J11" i="8"/>
  <c r="O13" i="8"/>
  <c r="U13" i="8" s="1"/>
  <c r="H14" i="8"/>
  <c r="I14" i="8"/>
  <c r="E52" i="19" s="1"/>
  <c r="E6" i="8"/>
  <c r="E11" i="8"/>
  <c r="M9" i="17" l="1"/>
  <c r="M10" i="17"/>
  <c r="U10" i="8"/>
  <c r="E14" i="8"/>
  <c r="K10" i="17"/>
  <c r="I10" i="17"/>
  <c r="O11" i="8"/>
  <c r="U11" i="8" s="1"/>
  <c r="T11" i="8"/>
  <c r="M11" i="17"/>
  <c r="M10" i="22"/>
  <c r="B10" i="22"/>
  <c r="A2" i="22"/>
  <c r="F42" i="4"/>
  <c r="G42" i="4"/>
  <c r="I42" i="4"/>
  <c r="J42" i="4"/>
  <c r="L42" i="4"/>
  <c r="F45" i="4"/>
  <c r="G45" i="4"/>
  <c r="I45" i="4"/>
  <c r="J45" i="4"/>
  <c r="L45" i="4"/>
  <c r="M47" i="4"/>
  <c r="K47" i="4" s="1"/>
  <c r="H47" i="4"/>
  <c r="E47" i="4"/>
  <c r="M50" i="4"/>
  <c r="M51" i="4"/>
  <c r="M52" i="4"/>
  <c r="M53" i="4"/>
  <c r="M54" i="4"/>
  <c r="M55" i="4"/>
  <c r="M56" i="4"/>
  <c r="M57" i="4"/>
  <c r="M58" i="4"/>
  <c r="M59" i="4"/>
  <c r="M60" i="4"/>
  <c r="M49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25" i="4"/>
  <c r="M8" i="4"/>
  <c r="M9" i="4"/>
  <c r="M10" i="4"/>
  <c r="M11" i="4"/>
  <c r="K11" i="4" s="1"/>
  <c r="M12" i="4"/>
  <c r="M13" i="4"/>
  <c r="M14" i="4"/>
  <c r="M15" i="4"/>
  <c r="M16" i="4"/>
  <c r="M17" i="4"/>
  <c r="M18" i="4"/>
  <c r="M19" i="4"/>
  <c r="E12" i="4"/>
  <c r="G65" i="4"/>
  <c r="F65" i="4"/>
  <c r="E64" i="4"/>
  <c r="G63" i="4"/>
  <c r="F63" i="4"/>
  <c r="E62" i="4"/>
  <c r="G61" i="4"/>
  <c r="F61" i="4"/>
  <c r="E60" i="4"/>
  <c r="E59" i="4"/>
  <c r="G58" i="4"/>
  <c r="E57" i="4"/>
  <c r="N57" i="4" s="1"/>
  <c r="E56" i="4"/>
  <c r="E55" i="4"/>
  <c r="E54" i="4"/>
  <c r="G53" i="4"/>
  <c r="E52" i="4"/>
  <c r="E51" i="4"/>
  <c r="E50" i="4"/>
  <c r="G49" i="4"/>
  <c r="E46" i="4"/>
  <c r="E44" i="4"/>
  <c r="E43" i="4"/>
  <c r="E40" i="4"/>
  <c r="E39" i="4"/>
  <c r="E38" i="4"/>
  <c r="E37" i="4"/>
  <c r="E35" i="4"/>
  <c r="E34" i="4"/>
  <c r="E33" i="4"/>
  <c r="E32" i="4"/>
  <c r="E31" i="4"/>
  <c r="E30" i="4"/>
  <c r="E29" i="4"/>
  <c r="E28" i="4"/>
  <c r="E26" i="4"/>
  <c r="E25" i="4"/>
  <c r="G24" i="4"/>
  <c r="E24" i="4" s="1"/>
  <c r="E23" i="4"/>
  <c r="E22" i="4"/>
  <c r="E21" i="4"/>
  <c r="G20" i="4"/>
  <c r="E19" i="4"/>
  <c r="E18" i="4"/>
  <c r="E17" i="4"/>
  <c r="E16" i="4"/>
  <c r="E15" i="4"/>
  <c r="E14" i="4"/>
  <c r="E13" i="4"/>
  <c r="E11" i="4"/>
  <c r="E10" i="4"/>
  <c r="E9" i="4"/>
  <c r="E8" i="4"/>
  <c r="E7" i="4"/>
  <c r="G6" i="4"/>
  <c r="E42" i="4" l="1"/>
  <c r="K11" i="17"/>
  <c r="I11" i="17"/>
  <c r="L41" i="4"/>
  <c r="E49" i="4"/>
  <c r="N49" i="4" s="1"/>
  <c r="E58" i="4"/>
  <c r="E53" i="4"/>
  <c r="N53" i="4" s="1"/>
  <c r="F41" i="4"/>
  <c r="E20" i="4"/>
  <c r="I41" i="4"/>
  <c r="N47" i="4"/>
  <c r="E45" i="4"/>
  <c r="O47" i="4"/>
  <c r="O11" i="4"/>
  <c r="E6" i="4"/>
  <c r="F68" i="4"/>
  <c r="F67" i="4" s="1"/>
  <c r="G48" i="4"/>
  <c r="K34" i="20"/>
  <c r="I33" i="19"/>
  <c r="J33" i="19"/>
  <c r="L33" i="19"/>
  <c r="K40" i="19"/>
  <c r="O40" i="19" s="1"/>
  <c r="H40" i="19"/>
  <c r="N40" i="19" s="1"/>
  <c r="B37" i="20"/>
  <c r="G34" i="20"/>
  <c r="B34" i="20"/>
  <c r="B24" i="20"/>
  <c r="B25" i="20"/>
  <c r="B26" i="20"/>
  <c r="B27" i="20"/>
  <c r="B28" i="20"/>
  <c r="B17" i="20"/>
  <c r="B19" i="20"/>
  <c r="B20" i="20"/>
  <c r="B21" i="20"/>
  <c r="B22" i="20"/>
  <c r="B23" i="20"/>
  <c r="B16" i="20"/>
  <c r="B15" i="20"/>
  <c r="B14" i="20"/>
  <c r="G30" i="20"/>
  <c r="G6" i="19"/>
  <c r="I41" i="19"/>
  <c r="J41" i="19"/>
  <c r="L41" i="19"/>
  <c r="M41" i="19"/>
  <c r="F41" i="19"/>
  <c r="G41" i="19"/>
  <c r="H44" i="19"/>
  <c r="K44" i="19"/>
  <c r="E44" i="19"/>
  <c r="K28" i="19"/>
  <c r="H28" i="19"/>
  <c r="M28" i="20" s="1"/>
  <c r="K28" i="20" s="1"/>
  <c r="E28" i="19"/>
  <c r="K27" i="19"/>
  <c r="H27" i="19"/>
  <c r="E27" i="19"/>
  <c r="K26" i="19"/>
  <c r="H26" i="19"/>
  <c r="E26" i="19"/>
  <c r="K25" i="19"/>
  <c r="H25" i="19"/>
  <c r="M25" i="20" s="1"/>
  <c r="K25" i="20" s="1"/>
  <c r="E25" i="19"/>
  <c r="F33" i="19"/>
  <c r="G33" i="19"/>
  <c r="K21" i="19"/>
  <c r="N25" i="19" l="1"/>
  <c r="E48" i="4"/>
  <c r="E41" i="4" s="1"/>
  <c r="E68" i="4" s="1"/>
  <c r="G41" i="4"/>
  <c r="N44" i="19"/>
  <c r="O44" i="19"/>
  <c r="O28" i="19"/>
  <c r="N28" i="19"/>
  <c r="O27" i="19"/>
  <c r="O25" i="19"/>
  <c r="N27" i="19"/>
  <c r="O26" i="19"/>
  <c r="N26" i="19"/>
  <c r="G68" i="4" l="1"/>
  <c r="M7" i="21"/>
  <c r="G7" i="21"/>
  <c r="B7" i="21"/>
  <c r="L10" i="21"/>
  <c r="B40" i="12"/>
  <c r="K7" i="21" l="1"/>
  <c r="B31" i="12"/>
  <c r="L24" i="16"/>
  <c r="M30" i="20" l="1"/>
  <c r="K30" i="20" s="1"/>
  <c r="G33" i="20"/>
  <c r="M36" i="20"/>
  <c r="K36" i="20" s="1"/>
  <c r="G36" i="20"/>
  <c r="B36" i="20"/>
  <c r="M32" i="20"/>
  <c r="M33" i="20"/>
  <c r="K33" i="20" s="1"/>
  <c r="B45" i="12" l="1"/>
  <c r="B43" i="12"/>
  <c r="B42" i="12"/>
  <c r="B39" i="12"/>
  <c r="M18" i="12"/>
  <c r="K18" i="12" s="1"/>
  <c r="I29" i="20"/>
  <c r="M29" i="20"/>
  <c r="K29" i="20" s="1"/>
  <c r="G29" i="20"/>
  <c r="B8" i="22"/>
  <c r="K30" i="5" l="1"/>
  <c r="O30" i="5" s="1"/>
  <c r="M17" i="12" l="1"/>
  <c r="K17" i="12" s="1"/>
  <c r="B17" i="12"/>
  <c r="M14" i="12"/>
  <c r="K14" i="12" s="1"/>
  <c r="M13" i="12"/>
  <c r="K13" i="12" s="1"/>
  <c r="M12" i="12"/>
  <c r="K12" i="12" s="1"/>
  <c r="B14" i="12"/>
  <c r="B13" i="12"/>
  <c r="B12" i="12" l="1"/>
  <c r="K10" i="22"/>
  <c r="M8" i="22"/>
  <c r="K8" i="22" s="1"/>
  <c r="M7" i="22"/>
  <c r="B7" i="22"/>
  <c r="J11" i="22"/>
  <c r="F6" i="22"/>
  <c r="G6" i="22" s="1"/>
  <c r="H6" i="22" s="1"/>
  <c r="I6" i="22" s="1"/>
  <c r="J6" i="22" s="1"/>
  <c r="K6" i="22" s="1"/>
  <c r="C6" i="22"/>
  <c r="D6" i="22" s="1"/>
  <c r="M7" i="12"/>
  <c r="M11" i="22" l="1"/>
  <c r="K7" i="22"/>
  <c r="K11" i="22" s="1"/>
  <c r="K39" i="19"/>
  <c r="H39" i="19"/>
  <c r="K24" i="19"/>
  <c r="H24" i="19"/>
  <c r="E24" i="19"/>
  <c r="K23" i="19"/>
  <c r="H23" i="19"/>
  <c r="M23" i="20" s="1"/>
  <c r="K23" i="20" s="1"/>
  <c r="E23" i="19"/>
  <c r="K22" i="19"/>
  <c r="H22" i="19"/>
  <c r="M22" i="20" s="1"/>
  <c r="K22" i="20" s="1"/>
  <c r="E22" i="19"/>
  <c r="G13" i="19"/>
  <c r="H31" i="19"/>
  <c r="N23" i="19" l="1"/>
  <c r="O23" i="19"/>
  <c r="N22" i="19"/>
  <c r="O22" i="19"/>
  <c r="N24" i="19"/>
  <c r="O24" i="19"/>
  <c r="P27" i="11"/>
  <c r="M27" i="11" s="1"/>
  <c r="I27" i="11"/>
  <c r="M111" i="5"/>
  <c r="K111" i="5" s="1"/>
  <c r="M31" i="12"/>
  <c r="K31" i="12" s="1"/>
  <c r="K89" i="5"/>
  <c r="O89" i="5" s="1"/>
  <c r="K26" i="5"/>
  <c r="N26" i="5"/>
  <c r="M123" i="5"/>
  <c r="M122" i="5" s="1"/>
  <c r="M110" i="5"/>
  <c r="M108" i="5"/>
  <c r="M96" i="5"/>
  <c r="M94" i="5" s="1"/>
  <c r="M91" i="5"/>
  <c r="M90" i="5"/>
  <c r="M84" i="5"/>
  <c r="M83" i="5" s="1"/>
  <c r="M76" i="5"/>
  <c r="M79" i="5"/>
  <c r="M77" i="5"/>
  <c r="M51" i="5"/>
  <c r="M50" i="5"/>
  <c r="K50" i="5" s="1"/>
  <c r="O50" i="5" s="1"/>
  <c r="M49" i="5"/>
  <c r="K49" i="5" s="1"/>
  <c r="O49" i="5" s="1"/>
  <c r="M48" i="5"/>
  <c r="M37" i="5"/>
  <c r="M36" i="5"/>
  <c r="M35" i="5"/>
  <c r="M34" i="5"/>
  <c r="M7" i="5"/>
  <c r="K7" i="5" s="1"/>
  <c r="O8" i="9"/>
  <c r="M8" i="9" s="1"/>
  <c r="M8" i="16" s="1"/>
  <c r="K8" i="16" s="1"/>
  <c r="I8" i="9"/>
  <c r="O22" i="9"/>
  <c r="I61" i="4"/>
  <c r="J61" i="4"/>
  <c r="L61" i="4"/>
  <c r="M61" i="4"/>
  <c r="M46" i="4"/>
  <c r="M45" i="4" s="1"/>
  <c r="M44" i="4"/>
  <c r="M42" i="4" s="1"/>
  <c r="H36" i="4"/>
  <c r="K36" i="4"/>
  <c r="M73" i="5" l="1"/>
  <c r="M107" i="5"/>
  <c r="M88" i="5"/>
  <c r="K84" i="5"/>
  <c r="K83" i="5" s="1"/>
  <c r="O83" i="5" s="1"/>
  <c r="N111" i="5"/>
  <c r="M40" i="12"/>
  <c r="K40" i="12" s="1"/>
  <c r="M42" i="12"/>
  <c r="K42" i="12" s="1"/>
  <c r="Q8" i="9"/>
  <c r="R27" i="11"/>
  <c r="R8" i="9"/>
  <c r="Q27" i="11"/>
  <c r="O111" i="5"/>
  <c r="O26" i="5"/>
  <c r="M23" i="4" l="1"/>
  <c r="M22" i="4"/>
  <c r="M21" i="4"/>
  <c r="M7" i="4" l="1"/>
  <c r="K36" i="19"/>
  <c r="K37" i="19"/>
  <c r="H35" i="19"/>
  <c r="H36" i="19"/>
  <c r="H37" i="19"/>
  <c r="M35" i="19"/>
  <c r="K35" i="19" l="1"/>
  <c r="M33" i="19"/>
  <c r="M32" i="19"/>
  <c r="M31" i="19"/>
  <c r="M8" i="19" l="1"/>
  <c r="M9" i="19"/>
  <c r="M10" i="19"/>
  <c r="M11" i="19"/>
  <c r="M12" i="19"/>
  <c r="M7" i="19"/>
  <c r="B23" i="12" l="1"/>
  <c r="B22" i="12"/>
  <c r="K7" i="12" l="1"/>
  <c r="B9" i="12" l="1"/>
  <c r="B7" i="12"/>
  <c r="B7" i="20" l="1"/>
  <c r="B32" i="20" l="1"/>
  <c r="G9" i="21" l="1"/>
  <c r="B9" i="21"/>
  <c r="A1" i="21"/>
  <c r="J10" i="21"/>
  <c r="H6" i="21"/>
  <c r="I6" i="21" s="1"/>
  <c r="J6" i="21" s="1"/>
  <c r="K6" i="21" s="1"/>
  <c r="C6" i="21"/>
  <c r="D6" i="21" s="1"/>
  <c r="A2" i="21"/>
  <c r="L50" i="12" l="1"/>
  <c r="B49" i="12" l="1"/>
  <c r="B48" i="12"/>
  <c r="B33" i="12"/>
  <c r="B30" i="12"/>
  <c r="B11" i="12"/>
  <c r="G15" i="16"/>
  <c r="G16" i="16"/>
  <c r="G19" i="16"/>
  <c r="B15" i="16"/>
  <c r="B16" i="16"/>
  <c r="B19" i="16"/>
  <c r="B14" i="16"/>
  <c r="G13" i="16"/>
  <c r="B13" i="16"/>
  <c r="G35" i="20" l="1"/>
  <c r="G32" i="20"/>
  <c r="G13" i="20"/>
  <c r="G8" i="20"/>
  <c r="G9" i="20"/>
  <c r="G10" i="20"/>
  <c r="G11" i="20"/>
  <c r="G12" i="20"/>
  <c r="G7" i="20"/>
  <c r="B13" i="20"/>
  <c r="B35" i="20"/>
  <c r="B31" i="20"/>
  <c r="B8" i="20"/>
  <c r="B9" i="20"/>
  <c r="B10" i="20"/>
  <c r="B11" i="20"/>
  <c r="B12" i="20"/>
  <c r="E35" i="19" l="1"/>
  <c r="E36" i="19"/>
  <c r="E37" i="19"/>
  <c r="E38" i="19"/>
  <c r="E39" i="19"/>
  <c r="E34" i="19"/>
  <c r="A1" i="20"/>
  <c r="F6" i="20"/>
  <c r="G6" i="20" s="1"/>
  <c r="H6" i="20" s="1"/>
  <c r="I6" i="20" s="1"/>
  <c r="J6" i="20" s="1"/>
  <c r="K6" i="20" s="1"/>
  <c r="C6" i="20"/>
  <c r="D6" i="20" s="1"/>
  <c r="A2" i="20"/>
  <c r="E33" i="19" l="1"/>
  <c r="O39" i="19"/>
  <c r="N39" i="19"/>
  <c r="N37" i="19"/>
  <c r="O37" i="19"/>
  <c r="N36" i="19"/>
  <c r="O36" i="19"/>
  <c r="N34" i="19"/>
  <c r="O34" i="19"/>
  <c r="O35" i="19"/>
  <c r="N35" i="19"/>
  <c r="M25" i="5"/>
  <c r="M24" i="5" s="1"/>
  <c r="O7" i="5" l="1"/>
  <c r="N7" i="5"/>
  <c r="H38" i="19"/>
  <c r="K38" i="19"/>
  <c r="N38" i="19" l="1"/>
  <c r="H33" i="19"/>
  <c r="O38" i="19"/>
  <c r="K33" i="19"/>
  <c r="K32" i="20"/>
  <c r="L30" i="11"/>
  <c r="I120" i="5"/>
  <c r="J120" i="5"/>
  <c r="M120" i="5"/>
  <c r="M45" i="12"/>
  <c r="K45" i="12" s="1"/>
  <c r="K28" i="5"/>
  <c r="O28" i="5" s="1"/>
  <c r="P18" i="9"/>
  <c r="P33" i="9" s="1"/>
  <c r="L18" i="9"/>
  <c r="L33" i="9" s="1"/>
  <c r="K29" i="5"/>
  <c r="J6" i="4"/>
  <c r="J24" i="4"/>
  <c r="J48" i="4"/>
  <c r="J41" i="4" l="1"/>
  <c r="N29" i="5"/>
  <c r="O29" i="5"/>
  <c r="P31" i="11" l="1"/>
  <c r="M31" i="11" s="1"/>
  <c r="I31" i="11"/>
  <c r="I29" i="11"/>
  <c r="M9" i="21" s="1"/>
  <c r="M10" i="21" s="1"/>
  <c r="M29" i="11"/>
  <c r="M23" i="11"/>
  <c r="M22" i="11" s="1"/>
  <c r="R22" i="11" s="1"/>
  <c r="I23" i="11"/>
  <c r="A2" i="12"/>
  <c r="M87" i="5"/>
  <c r="K79" i="5"/>
  <c r="O79" i="5" s="1"/>
  <c r="N79" i="5"/>
  <c r="K77" i="5"/>
  <c r="R23" i="11" l="1"/>
  <c r="K9" i="21"/>
  <c r="K10" i="21" s="1"/>
  <c r="Q31" i="11"/>
  <c r="O77" i="5"/>
  <c r="N77" i="5"/>
  <c r="R31" i="11"/>
  <c r="Q23" i="11"/>
  <c r="M53" i="5"/>
  <c r="M52" i="5" l="1"/>
  <c r="M45" i="5"/>
  <c r="M42" i="5"/>
  <c r="M39" i="5"/>
  <c r="M38" i="5"/>
  <c r="M23" i="5" l="1"/>
  <c r="M22" i="5"/>
  <c r="M21" i="5"/>
  <c r="M20" i="5"/>
  <c r="M19" i="5" l="1"/>
  <c r="M18" i="5"/>
  <c r="M17" i="5"/>
  <c r="M16" i="5"/>
  <c r="M15" i="5"/>
  <c r="K15" i="5" s="1"/>
  <c r="H51" i="4" l="1"/>
  <c r="M48" i="4" l="1"/>
  <c r="M41" i="4" s="1"/>
  <c r="M6" i="4"/>
  <c r="O11" i="9" l="1"/>
  <c r="S6" i="8"/>
  <c r="N6" i="8"/>
  <c r="N14" i="8" s="1"/>
  <c r="E53" i="19" s="1"/>
  <c r="R7" i="8"/>
  <c r="H46" i="4"/>
  <c r="H44" i="4"/>
  <c r="N44" i="4" s="1"/>
  <c r="K46" i="4"/>
  <c r="K45" i="4" s="1"/>
  <c r="K44" i="4"/>
  <c r="O44" i="4" s="1"/>
  <c r="O45" i="4" l="1"/>
  <c r="N46" i="4"/>
  <c r="H45" i="4"/>
  <c r="S14" i="8"/>
  <c r="O46" i="4"/>
  <c r="K9" i="17"/>
  <c r="N45" i="4" l="1"/>
  <c r="K43" i="19"/>
  <c r="H43" i="19"/>
  <c r="H42" i="19"/>
  <c r="H41" i="19" s="1"/>
  <c r="K42" i="19"/>
  <c r="E43" i="19"/>
  <c r="E42" i="19"/>
  <c r="E41" i="19" s="1"/>
  <c r="M30" i="19"/>
  <c r="L30" i="19"/>
  <c r="J30" i="19"/>
  <c r="F30" i="19"/>
  <c r="G30" i="19"/>
  <c r="G45" i="19" s="1"/>
  <c r="C52" i="19" s="1"/>
  <c r="K32" i="19"/>
  <c r="H32" i="19"/>
  <c r="E32" i="19"/>
  <c r="F13" i="19"/>
  <c r="I13" i="19"/>
  <c r="J13" i="19"/>
  <c r="M13" i="19"/>
  <c r="L13" i="19"/>
  <c r="K29" i="19"/>
  <c r="H29" i="19"/>
  <c r="H21" i="19"/>
  <c r="E21" i="19"/>
  <c r="O21" i="19" s="1"/>
  <c r="K20" i="19"/>
  <c r="H20" i="19"/>
  <c r="E20" i="19"/>
  <c r="K19" i="19"/>
  <c r="H19" i="19"/>
  <c r="E19" i="19"/>
  <c r="K18" i="19"/>
  <c r="H18" i="19"/>
  <c r="E18" i="19"/>
  <c r="K15" i="19"/>
  <c r="H15" i="19"/>
  <c r="E15" i="19"/>
  <c r="K14" i="19"/>
  <c r="H14" i="19"/>
  <c r="E14" i="19"/>
  <c r="N41" i="19" l="1"/>
  <c r="K41" i="19"/>
  <c r="O18" i="19"/>
  <c r="N21" i="19"/>
  <c r="N15" i="19"/>
  <c r="O14" i="19"/>
  <c r="N32" i="19"/>
  <c r="O19" i="19"/>
  <c r="O32" i="19"/>
  <c r="O15" i="19"/>
  <c r="N20" i="19"/>
  <c r="O20" i="19"/>
  <c r="N43" i="19"/>
  <c r="N14" i="19"/>
  <c r="N19" i="19"/>
  <c r="O42" i="19"/>
  <c r="M35" i="20"/>
  <c r="K35" i="20" s="1"/>
  <c r="N42" i="19"/>
  <c r="N18" i="19"/>
  <c r="O43" i="19"/>
  <c r="H30" i="19"/>
  <c r="F6" i="19"/>
  <c r="F45" i="19" s="1"/>
  <c r="I6" i="19"/>
  <c r="L6" i="19"/>
  <c r="L45" i="19" s="1"/>
  <c r="M6" i="19"/>
  <c r="M45" i="19" s="1"/>
  <c r="J6" i="19"/>
  <c r="J45" i="19" s="1"/>
  <c r="E12" i="19"/>
  <c r="K12" i="19"/>
  <c r="H12" i="19"/>
  <c r="O12" i="19" l="1"/>
  <c r="N12" i="19"/>
  <c r="M12" i="20"/>
  <c r="K12" i="20" s="1"/>
  <c r="J50" i="12"/>
  <c r="B26" i="12"/>
  <c r="M10" i="12"/>
  <c r="K10" i="12" s="1"/>
  <c r="B10" i="12"/>
  <c r="B8" i="12"/>
  <c r="H6" i="12"/>
  <c r="I6" i="12" s="1"/>
  <c r="J6" i="12" s="1"/>
  <c r="K6" i="12" s="1"/>
  <c r="C6" i="12"/>
  <c r="D6" i="12" s="1"/>
  <c r="A1" i="12"/>
  <c r="A2" i="16" l="1"/>
  <c r="A2" i="17" l="1"/>
  <c r="K123" i="5" l="1"/>
  <c r="K122" i="5" s="1"/>
  <c r="O122" i="5" s="1"/>
  <c r="M48" i="12" l="1"/>
  <c r="K48" i="12" s="1"/>
  <c r="N123" i="5"/>
  <c r="O123" i="5"/>
  <c r="K17" i="19"/>
  <c r="H17" i="19"/>
  <c r="E17" i="19"/>
  <c r="O17" i="19" l="1"/>
  <c r="N17" i="19"/>
  <c r="M14" i="5" l="1"/>
  <c r="M46" i="5" l="1"/>
  <c r="M44" i="5"/>
  <c r="M41" i="5"/>
  <c r="M32" i="5" s="1"/>
  <c r="M86" i="5" l="1"/>
  <c r="M85" i="5" s="1"/>
  <c r="M8" i="5"/>
  <c r="M10" i="5"/>
  <c r="M13" i="5" l="1"/>
  <c r="M12" i="5" s="1"/>
  <c r="K125" i="5"/>
  <c r="K124" i="5" s="1"/>
  <c r="M49" i="12"/>
  <c r="K49" i="12" s="1"/>
  <c r="K110" i="5"/>
  <c r="O110" i="5" s="1"/>
  <c r="M30" i="12"/>
  <c r="K30" i="12" s="1"/>
  <c r="I31" i="5"/>
  <c r="K76" i="5"/>
  <c r="K73" i="5" s="1"/>
  <c r="O73" i="5" s="1"/>
  <c r="K55" i="5"/>
  <c r="K56" i="5"/>
  <c r="O56" i="5" s="1"/>
  <c r="K57" i="5"/>
  <c r="K58" i="5"/>
  <c r="O58" i="5" s="1"/>
  <c r="K59" i="5"/>
  <c r="K60" i="5"/>
  <c r="K61" i="5"/>
  <c r="K62" i="5"/>
  <c r="O62" i="5" s="1"/>
  <c r="K63" i="5"/>
  <c r="K64" i="5"/>
  <c r="O64" i="5" s="1"/>
  <c r="K65" i="5"/>
  <c r="K66" i="5"/>
  <c r="O66" i="5" s="1"/>
  <c r="K67" i="5"/>
  <c r="K68" i="5"/>
  <c r="O68" i="5" s="1"/>
  <c r="K69" i="5"/>
  <c r="K70" i="5"/>
  <c r="O70" i="5" s="1"/>
  <c r="I28" i="11"/>
  <c r="J28" i="11"/>
  <c r="K28" i="11"/>
  <c r="L28" i="11"/>
  <c r="M28" i="11"/>
  <c r="N28" i="11"/>
  <c r="O28" i="11"/>
  <c r="P28" i="11"/>
  <c r="I30" i="11"/>
  <c r="J30" i="11"/>
  <c r="K30" i="11"/>
  <c r="M30" i="11"/>
  <c r="N30" i="11"/>
  <c r="O30" i="11"/>
  <c r="P30" i="11"/>
  <c r="I26" i="11"/>
  <c r="Q26" i="11" s="1"/>
  <c r="J26" i="11"/>
  <c r="K26" i="11"/>
  <c r="L26" i="11"/>
  <c r="M26" i="11"/>
  <c r="R26" i="11" s="1"/>
  <c r="N26" i="11"/>
  <c r="O26" i="11"/>
  <c r="P26" i="11"/>
  <c r="N110" i="5" l="1"/>
  <c r="M39" i="12"/>
  <c r="K39" i="12" s="1"/>
  <c r="R30" i="11"/>
  <c r="Q30" i="11"/>
  <c r="N76" i="5"/>
  <c r="O76" i="5"/>
  <c r="J31" i="5"/>
  <c r="N70" i="5"/>
  <c r="N68" i="5"/>
  <c r="N58" i="5"/>
  <c r="N56" i="5"/>
  <c r="R28" i="11"/>
  <c r="R29" i="11"/>
  <c r="Q29" i="11"/>
  <c r="N125" i="5"/>
  <c r="N124" i="5"/>
  <c r="O124" i="5"/>
  <c r="O125" i="5"/>
  <c r="N69" i="5"/>
  <c r="N67" i="5"/>
  <c r="N66" i="5"/>
  <c r="N65" i="5"/>
  <c r="N64" i="5"/>
  <c r="N63" i="5"/>
  <c r="N62" i="5"/>
  <c r="N61" i="5"/>
  <c r="O60" i="5"/>
  <c r="N60" i="5"/>
  <c r="N59" i="5"/>
  <c r="N57" i="5"/>
  <c r="O55" i="5"/>
  <c r="N55" i="5"/>
  <c r="O69" i="5"/>
  <c r="O67" i="5"/>
  <c r="O65" i="5"/>
  <c r="O63" i="5"/>
  <c r="O61" i="5"/>
  <c r="O59" i="5"/>
  <c r="O57" i="5"/>
  <c r="O7" i="9"/>
  <c r="O10" i="9"/>
  <c r="M10" i="9" s="1"/>
  <c r="M11" i="16" s="1"/>
  <c r="I10" i="9"/>
  <c r="O9" i="9"/>
  <c r="M9" i="9" s="1"/>
  <c r="I9" i="9"/>
  <c r="M9" i="16" s="1"/>
  <c r="O12" i="9"/>
  <c r="M14" i="9"/>
  <c r="I14" i="9"/>
  <c r="Q14" i="9" s="1"/>
  <c r="Q28" i="11" l="1"/>
  <c r="M16" i="16"/>
  <c r="K16" i="16" s="1"/>
  <c r="R14" i="9"/>
  <c r="O6" i="9"/>
  <c r="R9" i="9"/>
  <c r="Q10" i="9"/>
  <c r="R10" i="9"/>
  <c r="Q9" i="9"/>
  <c r="N51" i="4" l="1"/>
  <c r="I24" i="11"/>
  <c r="M21" i="11"/>
  <c r="I21" i="11"/>
  <c r="M20" i="11"/>
  <c r="I20" i="11"/>
  <c r="M19" i="11"/>
  <c r="I19" i="11"/>
  <c r="M18" i="11"/>
  <c r="I18" i="11"/>
  <c r="M17" i="11"/>
  <c r="I17" i="11"/>
  <c r="M16" i="11"/>
  <c r="I16" i="11"/>
  <c r="M15" i="11"/>
  <c r="I15" i="11"/>
  <c r="M14" i="11"/>
  <c r="I14" i="11"/>
  <c r="M13" i="11"/>
  <c r="I13" i="11"/>
  <c r="M12" i="11"/>
  <c r="I12" i="11"/>
  <c r="M11" i="11"/>
  <c r="I11" i="11"/>
  <c r="M10" i="11"/>
  <c r="I10" i="11"/>
  <c r="M9" i="11"/>
  <c r="I9" i="11"/>
  <c r="Q9" i="11" s="1"/>
  <c r="M8" i="11"/>
  <c r="I8" i="11"/>
  <c r="M7" i="11"/>
  <c r="R7" i="11" s="1"/>
  <c r="I7" i="11"/>
  <c r="Q7" i="11" s="1"/>
  <c r="P6" i="11"/>
  <c r="O6" i="11"/>
  <c r="N6" i="11"/>
  <c r="L6" i="11"/>
  <c r="K6" i="11"/>
  <c r="J6" i="11"/>
  <c r="K121" i="5"/>
  <c r="M43" i="12"/>
  <c r="K43" i="12" s="1"/>
  <c r="K108" i="5"/>
  <c r="K107" i="5" s="1"/>
  <c r="O107" i="5" s="1"/>
  <c r="M37" i="12"/>
  <c r="K37" i="12" s="1"/>
  <c r="K106" i="5"/>
  <c r="M105" i="5"/>
  <c r="J105" i="5"/>
  <c r="I105" i="5"/>
  <c r="M33" i="12"/>
  <c r="K33" i="12" s="1"/>
  <c r="K96" i="5"/>
  <c r="O96" i="5" s="1"/>
  <c r="K95" i="5"/>
  <c r="M27" i="12"/>
  <c r="K27" i="12" s="1"/>
  <c r="K91" i="5"/>
  <c r="K87" i="5"/>
  <c r="M20" i="12"/>
  <c r="K20" i="12" s="1"/>
  <c r="K86" i="5"/>
  <c r="M19" i="12"/>
  <c r="K19" i="12" s="1"/>
  <c r="K54" i="5"/>
  <c r="K53" i="5"/>
  <c r="K51" i="5"/>
  <c r="O51" i="5" s="1"/>
  <c r="K48" i="5"/>
  <c r="O48" i="5" s="1"/>
  <c r="K47" i="5"/>
  <c r="O47" i="5" s="1"/>
  <c r="K46" i="5"/>
  <c r="O46" i="5" s="1"/>
  <c r="K45" i="5"/>
  <c r="O45" i="5" s="1"/>
  <c r="K44" i="5"/>
  <c r="O44" i="5" s="1"/>
  <c r="K42" i="5"/>
  <c r="O42" i="5" s="1"/>
  <c r="K41" i="5"/>
  <c r="O41" i="5" s="1"/>
  <c r="K39" i="5"/>
  <c r="K38" i="5"/>
  <c r="K37" i="5"/>
  <c r="K36" i="5"/>
  <c r="K35" i="5"/>
  <c r="K34" i="5"/>
  <c r="K33" i="5"/>
  <c r="K27" i="5"/>
  <c r="O27" i="5" s="1"/>
  <c r="K25" i="5"/>
  <c r="M11" i="12"/>
  <c r="K11" i="12" s="1"/>
  <c r="K23" i="5"/>
  <c r="K22" i="5"/>
  <c r="K21" i="5"/>
  <c r="K20" i="5"/>
  <c r="K19" i="5"/>
  <c r="K18" i="5"/>
  <c r="K17" i="5"/>
  <c r="K16" i="5"/>
  <c r="K14" i="5"/>
  <c r="K13" i="5"/>
  <c r="K12" i="5" s="1"/>
  <c r="I11" i="5"/>
  <c r="K10" i="5"/>
  <c r="K9" i="5"/>
  <c r="M9" i="12"/>
  <c r="K9" i="12" s="1"/>
  <c r="K8" i="5"/>
  <c r="M8" i="12"/>
  <c r="M6" i="5"/>
  <c r="M31" i="9"/>
  <c r="R31" i="9" s="1"/>
  <c r="I31" i="9"/>
  <c r="Q31" i="9" s="1"/>
  <c r="M30" i="9"/>
  <c r="R30" i="9" s="1"/>
  <c r="I30" i="9"/>
  <c r="Q30" i="9" s="1"/>
  <c r="M29" i="9"/>
  <c r="R29" i="9" s="1"/>
  <c r="I29" i="9"/>
  <c r="Q29" i="9" s="1"/>
  <c r="M28" i="9"/>
  <c r="R28" i="9" s="1"/>
  <c r="I28" i="9"/>
  <c r="Q28" i="9" s="1"/>
  <c r="M27" i="9"/>
  <c r="R27" i="9" s="1"/>
  <c r="I27" i="9"/>
  <c r="Q27" i="9" s="1"/>
  <c r="M26" i="9"/>
  <c r="R26" i="9" s="1"/>
  <c r="I26" i="9"/>
  <c r="Q26" i="9" s="1"/>
  <c r="M25" i="9"/>
  <c r="R25" i="9" s="1"/>
  <c r="I25" i="9"/>
  <c r="Q25" i="9" s="1"/>
  <c r="M24" i="9"/>
  <c r="I24" i="9"/>
  <c r="M23" i="9"/>
  <c r="R23" i="9" s="1"/>
  <c r="O18" i="9"/>
  <c r="O33" i="9" s="1"/>
  <c r="N18" i="9"/>
  <c r="N33" i="9" s="1"/>
  <c r="J18" i="9"/>
  <c r="M16" i="9"/>
  <c r="I16" i="9"/>
  <c r="Q16" i="9" s="1"/>
  <c r="M15" i="9"/>
  <c r="I15" i="9"/>
  <c r="M13" i="9"/>
  <c r="K15" i="16" s="1"/>
  <c r="I13" i="9"/>
  <c r="M12" i="9"/>
  <c r="M14" i="16" s="1"/>
  <c r="I12" i="9"/>
  <c r="M11" i="9"/>
  <c r="M13" i="16" s="1"/>
  <c r="K13" i="16" s="1"/>
  <c r="I11" i="9"/>
  <c r="M7" i="9"/>
  <c r="I7" i="9"/>
  <c r="K24" i="5" l="1"/>
  <c r="K85" i="5"/>
  <c r="K94" i="5"/>
  <c r="K52" i="5"/>
  <c r="O52" i="5" s="1"/>
  <c r="Q24" i="11"/>
  <c r="I22" i="11"/>
  <c r="Q22" i="11" s="1"/>
  <c r="K120" i="5"/>
  <c r="O120" i="5" s="1"/>
  <c r="O121" i="5"/>
  <c r="K32" i="5"/>
  <c r="I22" i="9"/>
  <c r="Q22" i="9" s="1"/>
  <c r="M22" i="9"/>
  <c r="R22" i="9" s="1"/>
  <c r="I6" i="9"/>
  <c r="M7" i="16"/>
  <c r="M24" i="16" s="1"/>
  <c r="M6" i="9"/>
  <c r="Q10" i="11"/>
  <c r="Q12" i="11"/>
  <c r="Q16" i="11"/>
  <c r="R10" i="11"/>
  <c r="R14" i="11"/>
  <c r="Q14" i="11"/>
  <c r="Q20" i="11"/>
  <c r="R16" i="11"/>
  <c r="R12" i="11"/>
  <c r="R20" i="11"/>
  <c r="Q15" i="9"/>
  <c r="Q13" i="11"/>
  <c r="Q15" i="11"/>
  <c r="Q17" i="11"/>
  <c r="Q19" i="11"/>
  <c r="Q21" i="11"/>
  <c r="R9" i="11"/>
  <c r="R13" i="11"/>
  <c r="R15" i="11"/>
  <c r="R17" i="11"/>
  <c r="R19" i="11"/>
  <c r="R21" i="11"/>
  <c r="Q11" i="11"/>
  <c r="R11" i="11"/>
  <c r="M22" i="12"/>
  <c r="K22" i="12" s="1"/>
  <c r="N90" i="5"/>
  <c r="O108" i="5"/>
  <c r="O36" i="5"/>
  <c r="O84" i="5"/>
  <c r="N36" i="5"/>
  <c r="O34" i="5"/>
  <c r="M23" i="12"/>
  <c r="K23" i="12" s="1"/>
  <c r="N91" i="5"/>
  <c r="N108" i="5"/>
  <c r="N84" i="5"/>
  <c r="O91" i="5"/>
  <c r="N34" i="5"/>
  <c r="N35" i="5"/>
  <c r="N37" i="5"/>
  <c r="O35" i="5"/>
  <c r="O37" i="5"/>
  <c r="K8" i="12"/>
  <c r="M19" i="16"/>
  <c r="K19" i="16" s="1"/>
  <c r="R16" i="9"/>
  <c r="R15" i="9"/>
  <c r="J32" i="11"/>
  <c r="Q8" i="11"/>
  <c r="N25" i="5"/>
  <c r="O95" i="5"/>
  <c r="R8" i="11"/>
  <c r="Q11" i="9"/>
  <c r="O25" i="5"/>
  <c r="K32" i="11"/>
  <c r="R11" i="9"/>
  <c r="O24" i="5"/>
  <c r="O86" i="5"/>
  <c r="Q18" i="11"/>
  <c r="R18" i="11"/>
  <c r="N87" i="5"/>
  <c r="O87" i="5"/>
  <c r="N39" i="5"/>
  <c r="N53" i="5"/>
  <c r="N38" i="5"/>
  <c r="N10" i="5"/>
  <c r="O38" i="5"/>
  <c r="O8" i="5"/>
  <c r="O16" i="5"/>
  <c r="O39" i="5"/>
  <c r="N8" i="5"/>
  <c r="N16" i="5"/>
  <c r="O10" i="5"/>
  <c r="O54" i="5"/>
  <c r="O22" i="5"/>
  <c r="N22" i="5"/>
  <c r="O20" i="5"/>
  <c r="N20" i="5"/>
  <c r="O18" i="5"/>
  <c r="N18" i="5"/>
  <c r="O14" i="5"/>
  <c r="N12" i="5"/>
  <c r="N106" i="5"/>
  <c r="K105" i="5"/>
  <c r="O106" i="5"/>
  <c r="Q7" i="9"/>
  <c r="Q12" i="9"/>
  <c r="L32" i="11"/>
  <c r="R7" i="9"/>
  <c r="R12" i="9"/>
  <c r="N32" i="11"/>
  <c r="N13" i="5"/>
  <c r="O32" i="11"/>
  <c r="O13" i="5"/>
  <c r="P32" i="11"/>
  <c r="N54" i="5"/>
  <c r="N21" i="5"/>
  <c r="N86" i="5"/>
  <c r="N15" i="5"/>
  <c r="O53" i="5"/>
  <c r="O15" i="5"/>
  <c r="O17" i="5"/>
  <c r="O19" i="5"/>
  <c r="O21" i="5"/>
  <c r="O23" i="5"/>
  <c r="N17" i="5"/>
  <c r="N23" i="5"/>
  <c r="N85" i="5"/>
  <c r="N19" i="5"/>
  <c r="N95" i="5"/>
  <c r="O85" i="5"/>
  <c r="M31" i="5"/>
  <c r="M11" i="5"/>
  <c r="M126" i="5" s="1"/>
  <c r="J11" i="5"/>
  <c r="J126" i="5" s="1"/>
  <c r="O12" i="5"/>
  <c r="M6" i="11"/>
  <c r="M32" i="11" s="1"/>
  <c r="I6" i="11"/>
  <c r="Q6" i="11" s="1"/>
  <c r="K6" i="5"/>
  <c r="N52" i="5"/>
  <c r="I6" i="5"/>
  <c r="I126" i="5" s="1"/>
  <c r="J33" i="9"/>
  <c r="D53" i="19" s="1"/>
  <c r="M50" i="12" l="1"/>
  <c r="K50" i="12"/>
  <c r="K11" i="5"/>
  <c r="O94" i="5"/>
  <c r="R32" i="11"/>
  <c r="R6" i="9"/>
  <c r="Q6" i="9"/>
  <c r="K31" i="5"/>
  <c r="O31" i="5" s="1"/>
  <c r="O32" i="5"/>
  <c r="N32" i="5"/>
  <c r="I32" i="11"/>
  <c r="Q32" i="11" s="1"/>
  <c r="R6" i="11"/>
  <c r="M18" i="9"/>
  <c r="R18" i="9" s="1"/>
  <c r="O6" i="5"/>
  <c r="I18" i="9"/>
  <c r="Q18" i="9" s="1"/>
  <c r="M33" i="9" l="1"/>
  <c r="O11" i="5"/>
  <c r="N11" i="5"/>
  <c r="N31" i="5"/>
  <c r="R33" i="9"/>
  <c r="I33" i="9"/>
  <c r="Q33" i="9" s="1"/>
  <c r="H21" i="4" l="1"/>
  <c r="N21" i="4" s="1"/>
  <c r="H22" i="4"/>
  <c r="N22" i="4" s="1"/>
  <c r="H23" i="4"/>
  <c r="N23" i="4" s="1"/>
  <c r="K6" i="8"/>
  <c r="L6" i="8"/>
  <c r="M6" i="8"/>
  <c r="M14" i="8" s="1"/>
  <c r="P6" i="8"/>
  <c r="Q6" i="8"/>
  <c r="R8" i="8"/>
  <c r="O8" i="8" s="1"/>
  <c r="J8" i="8"/>
  <c r="T8" i="8" s="1"/>
  <c r="J7" i="8"/>
  <c r="T7" i="8" s="1"/>
  <c r="U8" i="8" l="1"/>
  <c r="M8" i="17"/>
  <c r="K8" i="17" s="1"/>
  <c r="T9" i="8"/>
  <c r="L14" i="8"/>
  <c r="K14" i="8"/>
  <c r="Q14" i="8"/>
  <c r="P14" i="8"/>
  <c r="R6" i="8"/>
  <c r="R14" i="8" s="1"/>
  <c r="J6" i="8"/>
  <c r="O7" i="8"/>
  <c r="T6" i="8" l="1"/>
  <c r="M7" i="17"/>
  <c r="M12" i="17" s="1"/>
  <c r="O6" i="8"/>
  <c r="U9" i="8"/>
  <c r="U7" i="8"/>
  <c r="O14" i="8" l="1"/>
  <c r="U14" i="8" s="1"/>
  <c r="U6" i="8"/>
  <c r="K31" i="19" l="1"/>
  <c r="E31" i="19"/>
  <c r="E29" i="19"/>
  <c r="K16" i="19"/>
  <c r="H16" i="19"/>
  <c r="E16" i="19"/>
  <c r="E13" i="19" s="1"/>
  <c r="K11" i="19"/>
  <c r="H11" i="19"/>
  <c r="E11" i="19"/>
  <c r="K10" i="19"/>
  <c r="H10" i="19"/>
  <c r="E10" i="19"/>
  <c r="K9" i="19"/>
  <c r="H9" i="19"/>
  <c r="E9" i="19"/>
  <c r="K8" i="19"/>
  <c r="E8" i="19"/>
  <c r="K7" i="19"/>
  <c r="H7" i="19"/>
  <c r="E7" i="19"/>
  <c r="E6" i="19" s="1"/>
  <c r="N7" i="19" l="1"/>
  <c r="O29" i="19"/>
  <c r="N29" i="19"/>
  <c r="N11" i="19"/>
  <c r="O41" i="19"/>
  <c r="E30" i="19"/>
  <c r="N30" i="19" s="1"/>
  <c r="N31" i="19"/>
  <c r="O31" i="19"/>
  <c r="O11" i="19"/>
  <c r="N16" i="19"/>
  <c r="O8" i="19"/>
  <c r="O16" i="19"/>
  <c r="N10" i="19"/>
  <c r="N9" i="19"/>
  <c r="O7" i="19"/>
  <c r="O9" i="19"/>
  <c r="O10" i="19"/>
  <c r="M11" i="20"/>
  <c r="K11" i="20" s="1"/>
  <c r="M7" i="20"/>
  <c r="K7" i="20" s="1"/>
  <c r="M10" i="20"/>
  <c r="K10" i="20" s="1"/>
  <c r="M9" i="20"/>
  <c r="K9" i="20" s="1"/>
  <c r="I30" i="19"/>
  <c r="I45" i="19" s="1"/>
  <c r="K30" i="19"/>
  <c r="K13" i="19"/>
  <c r="H13" i="19"/>
  <c r="N13" i="19" s="1"/>
  <c r="K6" i="19"/>
  <c r="H8" i="19"/>
  <c r="N8" i="19" s="1"/>
  <c r="O6" i="19" l="1"/>
  <c r="K45" i="19"/>
  <c r="E45" i="19"/>
  <c r="O13" i="19"/>
  <c r="O33" i="19"/>
  <c r="N33" i="19"/>
  <c r="O30" i="19"/>
  <c r="K13" i="20"/>
  <c r="H6" i="19"/>
  <c r="M8" i="20"/>
  <c r="M38" i="20" s="1"/>
  <c r="N6" i="19" l="1"/>
  <c r="H45" i="19"/>
  <c r="O45" i="19"/>
  <c r="K8" i="20"/>
  <c r="K38" i="20" s="1"/>
  <c r="N45" i="19" l="1"/>
  <c r="K14" i="16"/>
  <c r="I65" i="4" l="1"/>
  <c r="J65" i="4"/>
  <c r="L65" i="4"/>
  <c r="M65" i="4"/>
  <c r="I63" i="4"/>
  <c r="J63" i="4"/>
  <c r="L63" i="4"/>
  <c r="M63" i="4"/>
  <c r="K66" i="4"/>
  <c r="H66" i="4"/>
  <c r="M24" i="4"/>
  <c r="K35" i="4"/>
  <c r="O35" i="4" s="1"/>
  <c r="H35" i="4"/>
  <c r="N35" i="4" s="1"/>
  <c r="K65" i="4" l="1"/>
  <c r="H65" i="4"/>
  <c r="L12" i="17" l="1"/>
  <c r="B7" i="17" l="1"/>
  <c r="K60" i="4" l="1"/>
  <c r="O60" i="4" s="1"/>
  <c r="K62" i="4" l="1"/>
  <c r="H62" i="4"/>
  <c r="N62" i="4" l="1"/>
  <c r="H61" i="4"/>
  <c r="O62" i="4"/>
  <c r="K61" i="4"/>
  <c r="K24" i="4"/>
  <c r="O24" i="4" s="1"/>
  <c r="L20" i="4"/>
  <c r="L68" i="4" s="1"/>
  <c r="L67" i="4" s="1"/>
  <c r="M20" i="4"/>
  <c r="I20" i="4"/>
  <c r="J20" i="4"/>
  <c r="K8" i="4"/>
  <c r="O8" i="4" s="1"/>
  <c r="K9" i="4"/>
  <c r="O9" i="4" s="1"/>
  <c r="K10" i="4"/>
  <c r="O10" i="4" s="1"/>
  <c r="K12" i="4"/>
  <c r="O12" i="4" s="1"/>
  <c r="K13" i="4"/>
  <c r="O13" i="4" s="1"/>
  <c r="K14" i="4"/>
  <c r="O14" i="4" s="1"/>
  <c r="K15" i="4"/>
  <c r="O15" i="4" s="1"/>
  <c r="K16" i="4"/>
  <c r="O16" i="4" s="1"/>
  <c r="K17" i="4"/>
  <c r="O17" i="4" s="1"/>
  <c r="K18" i="4"/>
  <c r="O18" i="4" s="1"/>
  <c r="K19" i="4"/>
  <c r="O19" i="4" s="1"/>
  <c r="K7" i="4"/>
  <c r="O7" i="4" s="1"/>
  <c r="H8" i="4"/>
  <c r="N8" i="4" s="1"/>
  <c r="H9" i="4"/>
  <c r="N9" i="4" s="1"/>
  <c r="H10" i="4"/>
  <c r="N10" i="4" s="1"/>
  <c r="H11" i="4"/>
  <c r="N11" i="4" s="1"/>
  <c r="H12" i="4"/>
  <c r="N12" i="4" s="1"/>
  <c r="H13" i="4"/>
  <c r="N13" i="4" s="1"/>
  <c r="H14" i="4"/>
  <c r="N14" i="4" s="1"/>
  <c r="H15" i="4"/>
  <c r="N15" i="4" s="1"/>
  <c r="H16" i="4"/>
  <c r="N16" i="4" s="1"/>
  <c r="H17" i="4"/>
  <c r="N17" i="4" s="1"/>
  <c r="H18" i="4"/>
  <c r="N18" i="4" s="1"/>
  <c r="H19" i="4"/>
  <c r="N19" i="4" s="1"/>
  <c r="H7" i="4"/>
  <c r="N7" i="4" s="1"/>
  <c r="K6" i="4" l="1"/>
  <c r="O6" i="4" s="1"/>
  <c r="K58" i="4" l="1"/>
  <c r="O58" i="4" s="1"/>
  <c r="H58" i="4"/>
  <c r="N58" i="4" s="1"/>
  <c r="K49" i="4"/>
  <c r="O49" i="4" s="1"/>
  <c r="A1" i="16" l="1"/>
  <c r="J24" i="16" l="1"/>
  <c r="C6" i="17" l="1"/>
  <c r="D6" i="17" s="1"/>
  <c r="F6" i="17" s="1"/>
  <c r="G6" i="17" s="1"/>
  <c r="H6" i="17" s="1"/>
  <c r="I6" i="17" s="1"/>
  <c r="J6" i="17" s="1"/>
  <c r="K6" i="17" s="1"/>
  <c r="C6" i="16"/>
  <c r="D6" i="16" s="1"/>
  <c r="F6" i="16" s="1"/>
  <c r="G6" i="16" s="1"/>
  <c r="H6" i="16" s="1"/>
  <c r="I6" i="16" s="1"/>
  <c r="J6" i="16" s="1"/>
  <c r="K6" i="16" s="1"/>
  <c r="K53" i="4" l="1"/>
  <c r="O53" i="4" s="1"/>
  <c r="K7" i="16" l="1"/>
  <c r="K24" i="16" s="1"/>
  <c r="K40" i="4" l="1"/>
  <c r="K39" i="4"/>
  <c r="O39" i="4" s="1"/>
  <c r="K38" i="4"/>
  <c r="O38" i="4" s="1"/>
  <c r="K37" i="4"/>
  <c r="O37" i="4" s="1"/>
  <c r="K34" i="4"/>
  <c r="O34" i="4" s="1"/>
  <c r="K33" i="4"/>
  <c r="O33" i="4" s="1"/>
  <c r="K32" i="4"/>
  <c r="O32" i="4" s="1"/>
  <c r="K31" i="4"/>
  <c r="O31" i="4" s="1"/>
  <c r="K30" i="4"/>
  <c r="O30" i="4" s="1"/>
  <c r="K29" i="4"/>
  <c r="O29" i="4" s="1"/>
  <c r="K28" i="4"/>
  <c r="O28" i="4" s="1"/>
  <c r="K26" i="4"/>
  <c r="O26" i="4" s="1"/>
  <c r="K25" i="4"/>
  <c r="O25" i="4" s="1"/>
  <c r="I6" i="4"/>
  <c r="K43" i="4"/>
  <c r="H43" i="4"/>
  <c r="K64" i="4"/>
  <c r="O64" i="4" s="1"/>
  <c r="H64" i="4"/>
  <c r="N64" i="4" s="1"/>
  <c r="K50" i="4"/>
  <c r="O50" i="4" s="1"/>
  <c r="K51" i="4"/>
  <c r="O51" i="4" s="1"/>
  <c r="K52" i="4"/>
  <c r="O52" i="4" s="1"/>
  <c r="K54" i="4"/>
  <c r="O54" i="4" s="1"/>
  <c r="K55" i="4"/>
  <c r="O55" i="4" s="1"/>
  <c r="K56" i="4"/>
  <c r="O56" i="4" s="1"/>
  <c r="K57" i="4"/>
  <c r="O57" i="4" s="1"/>
  <c r="K59" i="4"/>
  <c r="O59" i="4" s="1"/>
  <c r="K42" i="4" l="1"/>
  <c r="H42" i="4"/>
  <c r="N43" i="4"/>
  <c r="O43" i="4"/>
  <c r="K48" i="4"/>
  <c r="M68" i="4"/>
  <c r="K63" i="4"/>
  <c r="H63" i="4"/>
  <c r="O42" i="4" l="1"/>
  <c r="K41" i="4"/>
  <c r="O41" i="4" s="1"/>
  <c r="N42" i="4"/>
  <c r="O48" i="4"/>
  <c r="H50" i="4"/>
  <c r="N50" i="4" s="1"/>
  <c r="H52" i="4"/>
  <c r="N52" i="4" s="1"/>
  <c r="H54" i="4"/>
  <c r="N54" i="4" s="1"/>
  <c r="H55" i="4"/>
  <c r="N55" i="4" s="1"/>
  <c r="H56" i="4"/>
  <c r="N56" i="4" s="1"/>
  <c r="H59" i="4"/>
  <c r="N59" i="4" s="1"/>
  <c r="H60" i="4"/>
  <c r="N60" i="4" s="1"/>
  <c r="I24" i="4"/>
  <c r="I68" i="4" s="1"/>
  <c r="I67" i="4" s="1"/>
  <c r="K23" i="4"/>
  <c r="O23" i="4" s="1"/>
  <c r="H48" i="4" l="1"/>
  <c r="J68" i="4"/>
  <c r="H26" i="4"/>
  <c r="N26" i="4" s="1"/>
  <c r="N48" i="4" l="1"/>
  <c r="H41" i="4"/>
  <c r="N41" i="4" s="1"/>
  <c r="H28" i="4"/>
  <c r="N28" i="4" s="1"/>
  <c r="H29" i="4"/>
  <c r="N29" i="4" s="1"/>
  <c r="H30" i="4"/>
  <c r="N30" i="4" s="1"/>
  <c r="H31" i="4"/>
  <c r="N31" i="4" s="1"/>
  <c r="H32" i="4"/>
  <c r="N32" i="4" s="1"/>
  <c r="H33" i="4"/>
  <c r="N33" i="4" s="1"/>
  <c r="H34" i="4"/>
  <c r="N34" i="4" s="1"/>
  <c r="H37" i="4"/>
  <c r="N37" i="4" s="1"/>
  <c r="H38" i="4"/>
  <c r="N38" i="4" s="1"/>
  <c r="H39" i="4"/>
  <c r="N39" i="4" s="1"/>
  <c r="H40" i="4"/>
  <c r="H25" i="4"/>
  <c r="N25" i="4" s="1"/>
  <c r="H24" i="4" l="1"/>
  <c r="N24" i="4" s="1"/>
  <c r="K22" i="4"/>
  <c r="O22" i="4" s="1"/>
  <c r="K21" i="4"/>
  <c r="O21" i="4" s="1"/>
  <c r="K20" i="4" l="1"/>
  <c r="H20" i="4"/>
  <c r="N20" i="4" s="1"/>
  <c r="H6" i="4"/>
  <c r="N6" i="4" s="1"/>
  <c r="K68" i="4" l="1"/>
  <c r="O20" i="4"/>
  <c r="H68" i="4"/>
  <c r="B53" i="19" s="1"/>
  <c r="B55" i="19" s="1"/>
  <c r="K7" i="17"/>
  <c r="K12" i="17" s="1"/>
  <c r="K90" i="5" l="1"/>
  <c r="K88" i="5" s="1"/>
  <c r="K126" i="5" s="1"/>
  <c r="O90" i="5" l="1"/>
  <c r="O88" i="5" l="1"/>
  <c r="O126" i="5"/>
  <c r="E66" i="4"/>
  <c r="N68" i="4"/>
  <c r="N66" i="4" l="1"/>
  <c r="O66" i="4"/>
  <c r="O68" i="4"/>
</calcChain>
</file>

<file path=xl/sharedStrings.xml><?xml version="1.0" encoding="utf-8"?>
<sst xmlns="http://schemas.openxmlformats.org/spreadsheetml/2006/main" count="2176" uniqueCount="605">
  <si>
    <t>МО "Тельвисочный сельсовет"</t>
  </si>
  <si>
    <t>Всего</t>
  </si>
  <si>
    <t>ИТОГО по МП</t>
  </si>
  <si>
    <t>МКУ ЗР "Северное"</t>
  </si>
  <si>
    <t>МО "Пустозерский сельсовет"</t>
  </si>
  <si>
    <t>МО "Великовисочный сельсовет"</t>
  </si>
  <si>
    <t>Нераспределенный резерв</t>
  </si>
  <si>
    <t>ГРБС</t>
  </si>
  <si>
    <t>Кассовое исполнение</t>
  </si>
  <si>
    <t>Фактическое исполнение</t>
  </si>
  <si>
    <t>окружной бюджет</t>
  </si>
  <si>
    <t>1.1</t>
  </si>
  <si>
    <t>1.2</t>
  </si>
  <si>
    <t>1.3</t>
  </si>
  <si>
    <t>1.4</t>
  </si>
  <si>
    <t>1.5</t>
  </si>
  <si>
    <t>1.7</t>
  </si>
  <si>
    <t>федеральный бюджет</t>
  </si>
  <si>
    <t>-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</si>
  <si>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</si>
  <si>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</si>
  <si>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</si>
  <si>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</si>
  <si>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Завершение строительства объекта «12-квартирный жилой дом в п. Харута НАО»</t>
  </si>
  <si>
    <t>Раздел 3. Снос ветхих и аварийных домов, признанных непригодными для проживания</t>
  </si>
  <si>
    <t>УЖКХиС Администрации Заполярного района</t>
  </si>
  <si>
    <t>Администрация поселения НАО</t>
  </si>
  <si>
    <t>1.6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</si>
  <si>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</si>
  <si>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</si>
  <si>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</si>
  <si>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</si>
  <si>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</si>
  <si>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</si>
  <si>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</si>
  <si>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</si>
  <si>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</si>
  <si>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 xml:space="preserve">Раздел 1. Проведение исследований качества воды </t>
  </si>
  <si>
    <t>Раздел 2. Создание условий для обеспечения населения чистой водой</t>
  </si>
  <si>
    <t>2.1</t>
  </si>
  <si>
    <t>2.2</t>
  </si>
  <si>
    <t>2.3</t>
  </si>
  <si>
    <t>МП ЗР "Севержилкомсервис"</t>
  </si>
  <si>
    <t>Раздел 1. Содержание авиаплощадок в поселениях</t>
  </si>
  <si>
    <t>МО "Великовисочный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</si>
  <si>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</si>
  <si>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</si>
  <si>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</si>
  <si>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</si>
  <si>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</si>
  <si>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</si>
  <si>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</si>
  <si>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</si>
  <si>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</si>
  <si>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</si>
  <si>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</si>
  <si>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</si>
  <si>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</si>
  <si>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Раздел 2. Содержание мест причаливания речного транспорта в поселениях</t>
  </si>
  <si>
    <t>МО "Колгуевский сельсовет" НАО</t>
  </si>
  <si>
    <t>МО "Поселок Амдерма" НАО</t>
  </si>
  <si>
    <t>МО "Приморско-Куйский сельсовет" НАО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</si>
  <si>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</si>
  <si>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</si>
  <si>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</si>
  <si>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</si>
  <si>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</si>
  <si>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</si>
  <si>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</si>
  <si>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</si>
  <si>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</si>
  <si>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</si>
  <si>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</si>
  <si>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</si>
  <si>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</si>
  <si>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</si>
  <si>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</si>
  <si>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</si>
  <si>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Приобретение и доставка судна на воздушной подушке "Нептун 23"</t>
  </si>
  <si>
    <t>МО "Андегский сельсовет" НАО</t>
  </si>
  <si>
    <t>МО "Тельвисочный сельсовет" НАО</t>
  </si>
  <si>
    <t>Капитальный ремонт здания аэропорта в п. Харута</t>
  </si>
  <si>
    <t>Раздел 6. Разработка проектов организации дорожного движения на автомобильных дорогах общего пользования местного значения</t>
  </si>
  <si>
    <t>Раздел 1. Энергоснабжение и повышение энергетической эффективности</t>
  </si>
  <si>
    <t>Реконструкция объекта "Межпоселковая ЛЭП 10 кВ: с. Нижняя Пеша - д. Волоковая, Ненецкий автономный округ"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</si>
  <si>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</si>
  <si>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Строительство объекта "Тепловые сети в с. Нижняя Пеша Ненецкого автономного округа"</t>
  </si>
  <si>
    <t>Раздел 2. Подготовка объектов коммунальной инфраструктуры к осенне-зимнему периоду</t>
  </si>
  <si>
    <t>Раздел 1. Строительство объектов образования</t>
  </si>
  <si>
    <t>Строительство объекта "Школа на 300 мест в п. Красное"</t>
  </si>
  <si>
    <t xml:space="preserve">Раздел 2.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</si>
  <si>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</si>
  <si>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</si>
  <si>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</si>
  <si>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</si>
  <si>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Приобретение бани в д. Белушье</t>
  </si>
  <si>
    <t>Раздел 3. Благоустройство и уличное освещение территорий поселений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</si>
  <si>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</si>
  <si>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</si>
  <si>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</si>
  <si>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</si>
  <si>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</si>
  <si>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</si>
  <si>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2.1.1</t>
  </si>
  <si>
    <t>2.2.1</t>
  </si>
  <si>
    <t>2.2.2</t>
  </si>
  <si>
    <t>2.2.3</t>
  </si>
  <si>
    <t>2.2.5</t>
  </si>
  <si>
    <t>2.2.7</t>
  </si>
  <si>
    <t>2.2.8</t>
  </si>
  <si>
    <t>2.2.9</t>
  </si>
  <si>
    <t>2.3.1</t>
  </si>
  <si>
    <t>2.3.2</t>
  </si>
  <si>
    <t>2.3.3</t>
  </si>
  <si>
    <t>4.1</t>
  </si>
  <si>
    <t>5.1</t>
  </si>
  <si>
    <t>6.1</t>
  </si>
  <si>
    <t>6.2</t>
  </si>
  <si>
    <t>7.1</t>
  </si>
  <si>
    <t>8.1</t>
  </si>
  <si>
    <t>8.2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</si>
  <si>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</si>
  <si>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</si>
  <si>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</si>
  <si>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</si>
  <si>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</si>
  <si>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</si>
  <si>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</si>
  <si>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</si>
  <si>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</si>
  <si>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</si>
  <si>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</si>
  <si>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</si>
  <si>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</si>
  <si>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</si>
  <si>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</si>
  <si>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</si>
  <si>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</si>
  <si>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</si>
  <si>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</si>
  <si>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</si>
  <si>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</si>
  <si>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</si>
  <si>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</si>
  <si>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</si>
  <si>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</si>
  <si>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</si>
  <si>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</si>
  <si>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</si>
  <si>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</si>
  <si>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</si>
  <si>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</si>
  <si>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</si>
  <si>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</si>
  <si>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</si>
  <si>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</si>
  <si>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</si>
  <si>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3.3.1</t>
  </si>
  <si>
    <t xml:space="preserve">
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
</t>
  </si>
  <si>
    <t>Раздел 2. Участие в организации деятельности по сбору и транспортированию твердых коммунальных отходов:</t>
  </si>
  <si>
    <t>4.2</t>
  </si>
  <si>
    <t>4.1.1</t>
  </si>
  <si>
    <t>4.2.1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</si>
  <si>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</si>
  <si>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</si>
  <si>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</si>
  <si>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</si>
  <si>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</si>
  <si>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</si>
  <si>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</si>
  <si>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</si>
  <si>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</si>
  <si>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</si>
  <si>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</si>
  <si>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</si>
  <si>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</si>
  <si>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</si>
  <si>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</si>
  <si>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</si>
  <si>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ООО "Оренбург инвест проект"</t>
  </si>
  <si>
    <t>№ 0184300000416000071-0071785-01 от 01.08.2016</t>
  </si>
  <si>
    <t>Раздел 7. Строительство улично-дорожной сети</t>
  </si>
  <si>
    <t>Строительство улично-дорожной сети микрорайона Факел поселка Искателей</t>
  </si>
  <si>
    <t>7.1.</t>
  </si>
  <si>
    <t>Ремонтные работы на объекте "Культурно-досуговое учреждение в д. Вижас"</t>
  </si>
  <si>
    <t>8.3</t>
  </si>
  <si>
    <t>8.4</t>
  </si>
  <si>
    <t>9.1</t>
  </si>
  <si>
    <t>10.1</t>
  </si>
  <si>
    <t>Раздел 3. Приобретение коммунальной (специализированной) техники</t>
  </si>
  <si>
    <t>ООО "Инженерная компания "Теплогазстрой"</t>
  </si>
  <si>
    <t>№ 0184300000416000105-0291177-01 от 10.10.2016</t>
  </si>
  <si>
    <t>№ 0184300000417000040-0291177-03 от 13.06.2017</t>
  </si>
  <si>
    <t>ООО "КТА.ЛЕС"</t>
  </si>
  <si>
    <t>28.06.2016</t>
  </si>
  <si>
    <t>18.07.2016</t>
  </si>
  <si>
    <t>УЖКХиС Администрации Заполярного района, Администрация Заполярного района</t>
  </si>
  <si>
    <t>5.2</t>
  </si>
  <si>
    <t>Раздел 9. Разработка программ комплексного развития поселений</t>
  </si>
  <si>
    <t>8.5</t>
  </si>
  <si>
    <t>Раздел 10. Иные мероприятия</t>
  </si>
  <si>
    <t>Благоустройство дворовой территории по ул. Монтажников, дома 4; 2; 2А; 2Б; 4А; 4Б; 4В; 6В; 6Б; 6А; 6</t>
  </si>
  <si>
    <t>10.2</t>
  </si>
  <si>
    <t>Строительный контроль на строящемся объекте «Спортивное сооружение с универсальным игровым залом в п. Амдерма НАО»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</si>
  <si>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</si>
  <si>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Адм. ЗР</t>
  </si>
  <si>
    <t>Раздел 6. Содержание имущества, находящегося в муниципальной собственности поселения</t>
  </si>
  <si>
    <t>3.16</t>
  </si>
  <si>
    <t>Цена по контракту, тыс. руб.</t>
  </si>
  <si>
    <t>Работы по восстановлению системы отопления в 12-квартирном жилом доме в п. Харута НАО</t>
  </si>
  <si>
    <t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</si>
  <si>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Замена индивидуальных приборов учёта энергоресурсов в многоквартирных домах п. Амдерма</t>
  </si>
  <si>
    <t>План на 2018 год</t>
  </si>
  <si>
    <t>Приобретение жилого помещения (квартира) № 1 в многоквартирном доме в п. Индига МО «Тиманский сельсовет» НАО</t>
  </si>
  <si>
    <t>Приобретение жилого помещения (квартира) № 2 в многоквартирном доме в п. Индига МО «Тиманский сельсовет» НАО</t>
  </si>
  <si>
    <t>Приобретение жилого помещения (квартира) № 1 в многоквартирном доме в с. Коткино МО «Коткинский сельсовет» НАО</t>
  </si>
  <si>
    <t>Приобретение жилого помещения (квартира) № 2 многоквартирном доме в с. Коткино МО «Коткинский сельсовет» НАО</t>
  </si>
  <si>
    <t>Снос ветхих жилых домов в п. Красное: № 20 по ул. Тундровая, № 7 по ул. Новая, № 12 по ул. Пионерская (софинансирование в размере 50% стоимости мероприятия)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</si>
  <si>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</si>
  <si>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</si>
  <si>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t>
  </si>
  <si>
    <t>Раздел 3. Подготовка объектов коммунальной инфраструктуры к осенне-зимнему периоду</t>
  </si>
  <si>
    <t>Монтаж и обвязка станции очистки воды в п. Усть-Кара МО "Карский сельсовет" НАО.</t>
  </si>
  <si>
    <t>Разработка проектной документации на строительство автоматизированной водогрейной котельной № 1 в п. Хорей-Вер</t>
  </si>
  <si>
    <t>Разработка проектной документации на строительство автоматизированной водогрейной котельной № 2 в п. Хорей-Вер</t>
  </si>
  <si>
    <t>Разработка проектной документации на реконструкцию наружных сетей тепло- и водоснабжения п. Амдерма</t>
  </si>
  <si>
    <t>Разработка проектной документации на реконструкцию тепловых сетей в п. Харута</t>
  </si>
  <si>
    <t>Установка ГРПБ (газорегуляторный пункт блочный) в п. Красное</t>
  </si>
  <si>
    <t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</si>
  <si>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Обследование и корректировка проектной документации для строительства объекта «Школа-сад в п. Индига»</t>
  </si>
  <si>
    <t>Обследование незавершенного строительством объекта «Школа-сад на 80 мест в п. Бугрино МО «Колгуевский сельсовет» НАО</t>
  </si>
  <si>
    <t>Раздел 4. Проведение работ по сохранению объектов культурного наследия</t>
  </si>
  <si>
    <t>Покраска фасада объекта культурного наследия регионального значения «Благовещенская церковь» в с. Несь</t>
  </si>
  <si>
    <t>11.1</t>
  </si>
  <si>
    <t>Обследование объекта "Ферма на 50 голов в с. Ома"</t>
  </si>
  <si>
    <t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</si>
  <si>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6 "Развитие коммунальной инфраструктуры муниципального района "Заполярный район" 
муниципальной программы "Комплексное развитие муниципального района "Заполярный район" на 2017-2022 годы"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</si>
  <si>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</si>
  <si>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>Приобретение и поставка специализированной техники до г. Архангельск</t>
  </si>
  <si>
    <t>Раздел 4. Приобретение объектов недвижимости</t>
  </si>
  <si>
    <t>Приобретение гаража для хранения коммунальной техники в с. Великовисочное</t>
  </si>
  <si>
    <t>Раздел 5. Организация вывоза стоков из септиков и выгребных ям</t>
  </si>
  <si>
    <t>МО «Городское поселение «Рабочий поселок Искателей»</t>
  </si>
  <si>
    <t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t>
  </si>
  <si>
    <t>МО «Шоинский сельсовет» НАО</t>
  </si>
  <si>
    <t>МО «Малоземельский сельсовет» НАО</t>
  </si>
  <si>
    <t>МО «Пустозерский сельсовет» НАО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</si>
  <si>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</si>
  <si>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Изготовление межевого плана на земельный участок под размещение кладбища в п. Бугрино МО «Колгуевский сельсовет» НАО</t>
  </si>
  <si>
    <t>Изготовление технических планов на 12 колодцев, находящихся на территории МО «Пешский сельсовет» НАО</t>
  </si>
  <si>
    <t xml:space="preserve">Проведение кадастровых работ по формированию земельных участков </t>
  </si>
  <si>
    <t>Изготовление межевого плана на земельный участок под складирование металлолома в п. Амдерма МО "Поселок Амдерма" НАО</t>
  </si>
  <si>
    <t xml:space="preserve">Снос здания по ул. Центральная д. 10 Б в п. Красное (школьные мастерские)  </t>
  </si>
  <si>
    <t>Установка универсальной спортивной площадки вблизи школы на 100 мест в с. Тельвиска</t>
  </si>
  <si>
    <t>Приобретение и доставка лодочного мотора в МО "Великовисочный сельсовет" НАО</t>
  </si>
  <si>
    <t>Администрация заполярного района</t>
  </si>
  <si>
    <t>5.3</t>
  </si>
  <si>
    <t>5.4</t>
  </si>
  <si>
    <t>2.2.4</t>
  </si>
  <si>
    <t>2.2.6</t>
  </si>
  <si>
    <t>Отчет об использовании денежных средств в рамках исполнения мероприятий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</si>
  <si>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3.4.1</t>
  </si>
  <si>
    <t>3.4.2</t>
  </si>
  <si>
    <t>3.4.3</t>
  </si>
  <si>
    <t>10.3</t>
  </si>
  <si>
    <t>13.1</t>
  </si>
  <si>
    <t>Ремонт системы отопления дома № 82 в с. Великовисочное МО "Великовисочный сельсовет" НАО</t>
  </si>
  <si>
    <t>Установка общедомовых приборов учета тепловой энергии в многоквартирных жилых домах в с. Оксино</t>
  </si>
  <si>
    <t>Культурно-досуговое учреждение в п. Хорей-Вер</t>
  </si>
  <si>
    <t>№ 0184300000418000002-0064304-01 от 16.02.2018</t>
  </si>
  <si>
    <t>ФБУЗ "ЦЕНТР ГИГИЕНЫ И ЭПИДЕМИОЛОГИИ В НЕНЕЦКОМ АВТОНОМНОМ ОКРУГЕ"</t>
  </si>
  <si>
    <t>0184300000416000107-0291177-01 от 28.09.2016</t>
  </si>
  <si>
    <t>2018</t>
  </si>
  <si>
    <t>1</t>
  </si>
  <si>
    <t>2</t>
  </si>
  <si>
    <t>3</t>
  </si>
  <si>
    <t>4</t>
  </si>
  <si>
    <t>договор № 3391117 от 29.11.2017</t>
  </si>
  <si>
    <t>ООО "СМП-83"</t>
  </si>
  <si>
    <t>ООО "СТРОЙУНИВЕРСАЛ, ИП Дудников С.М.</t>
  </si>
  <si>
    <t xml:space="preserve">ГУП НАО «НКЭС» </t>
  </si>
  <si>
    <t>Приобретение 2-комнатной квартиры в с. Коткино МО «Коткинский сельсовет» НАО»</t>
  </si>
  <si>
    <t>Ремонт 12-квартирного жилого дома № 14 по ул. Механизаторов в с. Ома</t>
  </si>
  <si>
    <t>Текущий ремонт в жилом доме № 28 по ул. Почтовая в с. Ома МО «Омский сельсовет» НАО</t>
  </si>
  <si>
    <t>Ремонт жилого дома № 37 по ул. Центральная в п. Каратайка МО «Юшарский сельсовет» НАО</t>
  </si>
  <si>
    <t>Ремонт 4-х квартирного жилого дома № 1 в п. Индига, МО «Тиманский сельсовет»</t>
  </si>
  <si>
    <t>Ремонт 4-х квартирного жилого дома № 2 в п. Индига, МО «Тиманский сельсовет»</t>
  </si>
  <si>
    <t>Ремонт жилого дома № 5А по ул. Полярная в с. Тельвиска МО «Тельвисочный сельсовет» НАО</t>
  </si>
  <si>
    <t>2.4</t>
  </si>
  <si>
    <t>2.5</t>
  </si>
  <si>
    <t>2.6</t>
  </si>
  <si>
    <t>2.7</t>
  </si>
  <si>
    <t>2.8</t>
  </si>
  <si>
    <t>2.9</t>
  </si>
  <si>
    <t>Снос дома № 93 в с. Великовисочное (после пожара)</t>
  </si>
  <si>
    <t>5.5</t>
  </si>
  <si>
    <t>Подраздел 1. Приобретение, доставка транспортных средств (в том числе запчастей и комплектующих) и ремонт объектов транспортной инфраструктуры</t>
  </si>
  <si>
    <t>Ремонтные работы СВП "Леопард"</t>
  </si>
  <si>
    <t>Проведение ремонтно-восстановительных работ на станции очистки воды (БВПУ) в п. Индига</t>
  </si>
  <si>
    <t>внебюджетные источники</t>
  </si>
  <si>
    <t>Подраздел 3. Строительство (приобретение), капитальный и текущий ремонт общественных бань</t>
  </si>
  <si>
    <t>Подраздел 4. Приобретение, замена и установка светильников уличного освещения в поселениях</t>
  </si>
  <si>
    <t>3.4.4</t>
  </si>
  <si>
    <t>3.4.5</t>
  </si>
  <si>
    <t>3.4.6</t>
  </si>
  <si>
    <t>Ремонтные работы на объекте «Корпус школы на 110 мест в с. Нижняя Пеша Ненецкого автономного округа»</t>
  </si>
  <si>
    <t>Изготовление межевых планов на земельные участки под места захоронения в МО «Омский сельсовет» НАО»</t>
  </si>
  <si>
    <t>8.6</t>
  </si>
  <si>
    <t>Ремонт общественных бань, находящихся в муниципальной собственности МО «Муниципальный район «Заполярный район»</t>
  </si>
  <si>
    <t>2.3.4</t>
  </si>
  <si>
    <t>2.3.5</t>
  </si>
  <si>
    <t>Текущий ремонт общественной бани в с. Тельвиска</t>
  </si>
  <si>
    <t>6.3</t>
  </si>
  <si>
    <t>Подготовка земельного участка под устройство детской площадки в п. Амдерма</t>
  </si>
  <si>
    <t>Подсыпка проездов с целью предотвращения подтопления паводковыми водами территории вокруг жилых домов в с. Оксино МО «Пустозерский сельсовет» НАО</t>
  </si>
  <si>
    <t>Устройство детской площадки в п. Амдерма</t>
  </si>
  <si>
    <t>Раздел 11. Обследование и корректировка проектной документации объектов незавершенного строительства</t>
  </si>
  <si>
    <t>10.4</t>
  </si>
  <si>
    <t>10.5</t>
  </si>
  <si>
    <t>10.6</t>
  </si>
  <si>
    <t xml:space="preserve">от 21.05.2018 № 0184300000418000047-0253294-01 </t>
  </si>
  <si>
    <t>ИП Курленко А.Г.</t>
  </si>
  <si>
    <t xml:space="preserve">от 24.05.2018 № 0184300000418000046-0070756-01 </t>
  </si>
  <si>
    <t xml:space="preserve">от 10.07.2018 № 0184300000418000091-0253294-01 </t>
  </si>
  <si>
    <t>Чумаченко Н.Г.</t>
  </si>
  <si>
    <t>5</t>
  </si>
  <si>
    <t>6</t>
  </si>
  <si>
    <t>8</t>
  </si>
  <si>
    <t>9</t>
  </si>
  <si>
    <t>10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</si>
  <si>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t>
  </si>
  <si>
    <t>№ 0184300000417000100 от 18.09.2017</t>
  </si>
  <si>
    <t>ООО  "Инженерная компания "Теплогазстрой"</t>
  </si>
  <si>
    <t>ООО «Автоспецтехника НАО»</t>
  </si>
  <si>
    <t>№ 0184300000417000132-0291177-02 от 25.01.2018</t>
  </si>
  <si>
    <t>ООО  «Энергетическая компания «Маяк»</t>
  </si>
  <si>
    <t>№ 0184300000416000108-0291177-01 от 28.09.2016</t>
  </si>
  <si>
    <t>ООО "ВТР Инжиниринг"</t>
  </si>
  <si>
    <t>№ 0184300000418000068-0195374-01 от 29.06.2018</t>
  </si>
  <si>
    <t>ООО "Ямар"</t>
  </si>
  <si>
    <t>31.08.2018</t>
  </si>
  <si>
    <t xml:space="preserve">№ 01-15-181/18 от 30.05.2018 </t>
  </si>
  <si>
    <t xml:space="preserve">СПК "им. В.И. Ленина" </t>
  </si>
  <si>
    <t xml:space="preserve"> № 006-18/Д от 16.03.2018 </t>
  </si>
  <si>
    <t>Государственная инспекция строительного и жилищного надзора НАО</t>
  </si>
  <si>
    <t>№ 005-18/Д от 21.03.2018</t>
  </si>
  <si>
    <t>Договор № 1 от 10.04.2018</t>
  </si>
  <si>
    <t>договора № 3410118 от 24.01.2018; № 3430218 от 16.02.2018</t>
  </si>
  <si>
    <t>ИП Полосков А.А.</t>
  </si>
  <si>
    <t>ООО "Ненецкая строительно-монтажная компания"</t>
  </si>
  <si>
    <t>МУП "Амдермасервис"</t>
  </si>
  <si>
    <t>№ 018430000041700001211:56 от 04.04.2017</t>
  </si>
  <si>
    <t>ООО «СтройКом»</t>
  </si>
  <si>
    <t>ИП Канев В.Н.</t>
  </si>
  <si>
    <t xml:space="preserve">Договор 27у/2018 от 15.05.2018, Договор 28у/2018 от 15.05.2018 , Контракт 0184300000418000035 от 26.04.2018 </t>
  </si>
  <si>
    <t>ИП Полосков А.А.,  ИП Демин А.А.</t>
  </si>
  <si>
    <t xml:space="preserve">МП ЗР "СЖКС" </t>
  </si>
  <si>
    <t>Договора: № 369/РУ-2017 от 23.04.2018; № 368/РУ-2017 от 23.04.2018; № 367/РУ-2017 от 23.04.2018</t>
  </si>
  <si>
    <t>№ 0184300000417000041-0291177-01 от 30.05.2017</t>
  </si>
  <si>
    <t>ООО "ГРАДОСТРОИТЕЛЬ"</t>
  </si>
  <si>
    <t>№ 0184300000418000023 от 30.03.2018</t>
  </si>
  <si>
    <t>30.09.2018</t>
  </si>
  <si>
    <t xml:space="preserve">№ 30ПД2018 от 08.05.2018; № 31ПД2018 от 08.05.2018; № 32ПД2018 от 08.05.2018; № 33ПД2018 от 08.05.2018 </t>
  </si>
  <si>
    <t xml:space="preserve"> МП ЗР «Севержилкомсервис» </t>
  </si>
  <si>
    <t>15.07.2018</t>
  </si>
  <si>
    <t xml:space="preserve">№ 17ПД2018 от 15.06.2018 </t>
  </si>
  <si>
    <t xml:space="preserve">Проведение капитального ремонта на участке  высоковольтной и низковольтной ЛЭП в п. Красное «Объект А» </t>
  </si>
  <si>
    <t>11</t>
  </si>
  <si>
    <t>12</t>
  </si>
  <si>
    <t>Раздел 12. Приобретение и доставка транспортных средств для нужд муниципальных образований</t>
  </si>
  <si>
    <t>Раздел 13. Проверка достоверности определения сметной стоимости капитального ремонта объектов капитального строительства</t>
  </si>
  <si>
    <t>Текущий ремонт общественной бани в п. Красное</t>
  </si>
  <si>
    <t>Подраздел 3. Ремонт и обследование мостов, пешеходных переходов и путепроводов</t>
  </si>
  <si>
    <t>Обследование моста ТММ-60 в п. Красное</t>
  </si>
  <si>
    <t>Ремонтные работы на объекте «Культурно-досуговое учреждение в п. Выучейский»</t>
  </si>
  <si>
    <t>Внесение изменений в проект межевания территории  и постановки на кадастровый учет земельного участка под объектом «Строительство очистных сооружений производительностью 2500 куб. м. в сутки в п. Искателей»</t>
  </si>
  <si>
    <t>8.7</t>
  </si>
  <si>
    <t>8.8</t>
  </si>
  <si>
    <t>Оформление актов обследования для снятия с кадастрового учета объектов муниципального жилищного фонда и здания школьных мастерских в п. Красное</t>
  </si>
  <si>
    <t>Разработка документации  по внесению изменений в проект планировки территории в части изменения схемы размещения инженерных сетей и сооружений поселка Искателей</t>
  </si>
  <si>
    <t>Капитальный ремонт водозабора по ул. Школьная д. 1 и двух колодцев по ул. Советская д. 26 и ул. Заречная д. 9 в с. Несь</t>
  </si>
  <si>
    <t>всего</t>
  </si>
  <si>
    <t>Ремонт жилого дома № 4 по ул. Набережная в д. Андег МО «Андегский сельсовет»</t>
  </si>
  <si>
    <t>Ремонт жилого дома № 5 по ул. Набережная в д. Андег МО «Андегский сельсовет»</t>
  </si>
  <si>
    <t>Капитальный ремонт жилого дома № 3 А по ул. Антоновка в п. Бугрино МО «Колгуевский сельсовет» НАО</t>
  </si>
  <si>
    <t>Отчет об использовании денежных средств в рамках исполнения мероприятий подпрограммы 2 "Развитие транспортной инфраструктуры                                                       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</si>
  <si>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Адм. поселения НАО</t>
  </si>
  <si>
    <t>Ремонт помещений бани и наружных инженерных сетей к бане в п. Амдерма</t>
  </si>
  <si>
    <t>Ремонт общественной бани в п. Каратайка</t>
  </si>
  <si>
    <t>0184300000418000123-0177398-02 от 03.09.2018</t>
  </si>
  <si>
    <t>АО "НАРЬЯН-МАРАГРОПРОМЭНЕРГО"</t>
  </si>
  <si>
    <t>0184300000418000063-0291177-01 от 14.06.2018</t>
  </si>
  <si>
    <t>ООО «Ховеркрафт»</t>
  </si>
  <si>
    <t>0184300000418000080-0253369-01  от 10.07.2018</t>
  </si>
  <si>
    <t>ОАО «Специализированная научно-производственная корпорация «Орлан»</t>
  </si>
  <si>
    <t xml:space="preserve">№ 0184300000418000052-0177398-01 от 25.05.2018 </t>
  </si>
  <si>
    <t>ООО «Ремстройсервис»</t>
  </si>
  <si>
    <r>
      <t>Снос ветхих жилых домов в п. Красное: № 20 по ул. Тундровая, № 7 по ул. Новая, № 12 по ул. Пионерская (</t>
    </r>
    <r>
      <rPr>
        <b/>
        <u/>
        <sz val="12"/>
        <rFont val="Times New Roman"/>
        <family val="1"/>
        <charset val="204"/>
      </rPr>
      <t>софинансирование в размере 50% стоимости мероприятия</t>
    </r>
    <r>
      <rPr>
        <sz val="12"/>
        <rFont val="Times New Roman"/>
        <family val="1"/>
        <charset val="204"/>
      </rPr>
      <t>)</t>
    </r>
  </si>
  <si>
    <t>0184300000518000029_249934 от 02.07.2018</t>
  </si>
  <si>
    <t>ООО "НАРЬЯН-МАРСТРОЙИНВЕСТ"</t>
  </si>
  <si>
    <t>0184300000418000054-0177398-01 от 25.05.2018</t>
  </si>
  <si>
    <t>ИП Абдукадиров А</t>
  </si>
  <si>
    <t>№ 0184300000418000113-0253301-01 от 17.08.2018</t>
  </si>
  <si>
    <t>ИП Ахмедов Джамшеджон Бободжонович</t>
  </si>
  <si>
    <t>0184300000418000093-0253288-02 от 17.07.2018 г.</t>
  </si>
  <si>
    <t>ИП Колыбин В.А.</t>
  </si>
  <si>
    <t>Договоры № 023-2018 от 03.08.2018, №024-2018 от 05.08.2018, №026-2018 от 07.08.2018, №027-2018 от 10.08.2018, № 028-2018 от 15.08.2018, №029-2018 от 17.08.2018,№ 030-2018 от 20.08.2018, № 031-2018 от 24.08.2018</t>
  </si>
  <si>
    <t>договоры №10 от 03.07.2018, №11 от 03.07.2018, №12 от 06.07.2018, №13 от 06.07.2018, №14 от 06.07.2018</t>
  </si>
  <si>
    <t>ИП Игумнова В.С.</t>
  </si>
  <si>
    <t>№1,2,3,4.5,6,7,8,9,10,11,12 от 16.08.2018</t>
  </si>
  <si>
    <t>ООО "Дока"</t>
  </si>
  <si>
    <t>№ 166 от 17.09.2018, № 167 от 18.09.2018, № 168 от 19.09.2018, № 169 от 20.09.2018, № 170 от 21.09.2018</t>
  </si>
  <si>
    <t>№8/КП-2018, 237/РУ-2018, 218/РУ-2018, 219/РУ-2018, 220/РУ-2018</t>
  </si>
  <si>
    <t>№ 35, 36 от 01.08.2018 г.</t>
  </si>
  <si>
    <t>МКП "Север"</t>
  </si>
  <si>
    <t>№24у/2018 от 05.07.2018</t>
  </si>
  <si>
    <t>ООО «Балтийская Гидрографическая компания»</t>
  </si>
  <si>
    <t>№ 8301-011-42 от 20.06.2018</t>
  </si>
  <si>
    <t>АО «Ростехинвентаризация – Федеральное БТИ»</t>
  </si>
  <si>
    <t>№ 0184300000418000014-0064304-02 от 20.03.2018</t>
  </si>
  <si>
    <t xml:space="preserve">ООО «Структура Техно» </t>
  </si>
  <si>
    <t>№ 0184300000418000072-0064304-02</t>
  </si>
  <si>
    <t>ООО «Арамильский завод «СтройДорМаш»</t>
  </si>
  <si>
    <t>2.10</t>
  </si>
  <si>
    <t>2.11</t>
  </si>
  <si>
    <t>2.12</t>
  </si>
  <si>
    <t>2.13</t>
  </si>
  <si>
    <t>3.4.7</t>
  </si>
  <si>
    <t>3.4.8</t>
  </si>
  <si>
    <t>10.7</t>
  </si>
  <si>
    <t>10.8</t>
  </si>
  <si>
    <t>10.9</t>
  </si>
  <si>
    <t>12.1</t>
  </si>
  <si>
    <t>по состоянию на 01 января 2019  года (с начала года нарастающим итогом)</t>
  </si>
  <si>
    <t>5.6</t>
  </si>
  <si>
    <t>Ремонт системы отопления в жилом доме № 1 по ул. Полярная в с. Тельвиска МО «Тельвисочный сельсовет» НАО</t>
  </si>
  <si>
    <t>Ремонт печи в квартире № 2 в жилом доме № 159 по ул. Новая в п. Индига, МО «Тиманский сельсовет» НАО</t>
  </si>
  <si>
    <t>Ремонт печи в квартире № 2 в жилом доме № 127 по ул. Рыбацкая в п. Индига, МО «Тиманский сельсовет» НАО</t>
  </si>
  <si>
    <t>Замена индивидуальных приборов учета электрической энергии в жилых помещениях (квартирах) МО «Пешский сельсовет» НАО</t>
  </si>
  <si>
    <t>Текущий ремонт жилого помещения № 2 дома № 17 по ул. Центральная в п. Красное МО «Приморско-Куйский сельсовет» НАО</t>
  </si>
  <si>
    <t>2.14</t>
  </si>
  <si>
    <t>2.15</t>
  </si>
  <si>
    <t>2.16</t>
  </si>
  <si>
    <t>24.1.</t>
  </si>
  <si>
    <t>24.2.</t>
  </si>
  <si>
    <t>Подраздел 2. Приобретение и доставка объектов, оборудования транспортной инфраструктуры</t>
  </si>
  <si>
    <t>Приобретение и доставка авиационной стремянки в п. Индига</t>
  </si>
  <si>
    <t>Раздел 5. 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</si>
  <si>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Раздел 8. Муниципальная поддержка пассажирских перевозок общественным автомобильным транспортом</t>
  </si>
  <si>
    <t>АО "Авиафарм"</t>
  </si>
  <si>
    <t>29-10/2018 от 17.12.2018</t>
  </si>
  <si>
    <t>4.2.2.</t>
  </si>
  <si>
    <t>Подраздел 3. Предоставление иных межбюджетных трансфертов муниципальным образованиям на обозначение и содержание снегоходных маршрутов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</si>
  <si>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</si>
  <si>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</si>
  <si>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</si>
  <si>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</si>
  <si>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</si>
  <si>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</si>
  <si>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</si>
  <si>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</si>
  <si>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</si>
  <si>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</si>
  <si>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</si>
  <si>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</si>
  <si>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</si>
  <si>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районный бюджет</t>
  </si>
  <si>
    <t>Устройство водозаборной скважины в с. Тельвиска МО "Тельвисочный сельсовет" НАО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</si>
  <si>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</si>
  <si>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</si>
  <si>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</t>
  </si>
  <si>
    <t>3.1.</t>
  </si>
  <si>
    <t xml:space="preserve">3.2. </t>
  </si>
  <si>
    <t>2.1.</t>
  </si>
  <si>
    <t>1.1.</t>
  </si>
  <si>
    <t>1.2.</t>
  </si>
  <si>
    <t>Отбор проб и исследование воды водных объектов на соли тяжёлых металлов, радиологию и пестициды в населённых пунктах: п. Каратайка, с. Несь, п. Бугрино, с. Коткино, д. Пылемец, д. Снопа, п. Индига, с. Нижняя Пеша, д. Верхняя Пеша, п. Усть-Кара, с. Ома, п. Выучейский, д. Щелино, д. Волонга, д. Волоковая, с. Шойна, д. Кия, д. Макарово, д. Вижас, д. Белушье, д. Мгла</t>
  </si>
  <si>
    <t>Договор на оказание услуг от 03.10.2018</t>
  </si>
  <si>
    <t>физ.лицо Артеев Тимофей Васильвеич</t>
  </si>
  <si>
    <t>Приобретение КТП-10/0,4 кВ (мощность 100, 160, 250, 400 кВа) для капитального ремонта ЛЭП в с. Коткино</t>
  </si>
  <si>
    <t>Приобретение опор деревянных С2 (199 шт.) для капитального ремонта ЛЭП в с. Коткино</t>
  </si>
  <si>
    <t>Капитальный ремонт ЛЭП в п. Красное (объект B, C, D, E)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</si>
  <si>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</si>
  <si>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</si>
  <si>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</si>
  <si>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</si>
  <si>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</si>
  <si>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</si>
  <si>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</si>
  <si>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</si>
  <si>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</si>
  <si>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</si>
  <si>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№ 0184300000418000154-0177398-01 от 15.12.2018</t>
  </si>
  <si>
    <t>АО "Агропромэнерго"</t>
  </si>
  <si>
    <t>13</t>
  </si>
  <si>
    <t>14</t>
  </si>
  <si>
    <t>2.3.5.1</t>
  </si>
  <si>
    <t>Раздел 6. Осуществление работ по гарантийным обязательствам на социальных объектах поселений</t>
  </si>
  <si>
    <t>Проведение ремонта постамента памятника ветеранам Великой Отечественной войны в п. Выучейский МО «Тиманский сельсовет» НАО</t>
  </si>
  <si>
    <t>Изготовление технических планов на 3 колодца, находящихся на территории МО «Шоинский сельсовет» НАО</t>
  </si>
  <si>
    <t>Изготовление технических планов на 5 общественных кладбищ, находящихся на территории МО «Великовисочный сельсовет» НАО</t>
  </si>
  <si>
    <t>Проведение кадастровых работ по формированию 6-ти земельных участков под жилые дома в МО «Пешский сельсовет» НАО</t>
  </si>
  <si>
    <t>Изготовление межевого плана на земельный участок под памятник участникам ВОВ в п. Индига</t>
  </si>
  <si>
    <t>8.9</t>
  </si>
  <si>
    <t>8.10</t>
  </si>
  <si>
    <t>Вывоз песка от придомовых территорий д. № 1, № 3, № 4, № 5 по ул. Набережная, д. № 4 по ул. Заполярная в с. Шойна МО «Шоинский сельсовет» НАО</t>
  </si>
  <si>
    <t>Оформление актов обследования для снятия с кадастрового учета объектов муниципального жилищного фонда в п. Индига</t>
  </si>
  <si>
    <t>Устройство наружной канализации (септика) общественной бани в д. Белушье</t>
  </si>
  <si>
    <t>10.10</t>
  </si>
  <si>
    <t>10.11</t>
  </si>
  <si>
    <t>10.12</t>
  </si>
  <si>
    <t>3.4.9</t>
  </si>
  <si>
    <t>№ 0184300000418000124-0291177-01 от 06.09.2018</t>
  </si>
  <si>
    <t>ИП Кузнецов А.В.</t>
  </si>
  <si>
    <t>№ 0184300000418000106-0291177-01 от 23.07.2018</t>
  </si>
  <si>
    <t>ООО "М-СЕРВИС"</t>
  </si>
  <si>
    <t>Ремонт ЛЭП в с. Шойна МО "Шоинский сельсовет" НАО</t>
  </si>
  <si>
    <t xml:space="preserve">№ б/н от 23.07.2018 </t>
  </si>
  <si>
    <t>по состоянию на 01 января 2019 года (с начала года нарастающим итогом)</t>
  </si>
  <si>
    <t>№ 1 от 01.11.2018, № 2 от 01.11.2018, № 3 от 01.11.2018, № 4 от 01.11.2018, № 5 от 01.11.2018, № 6 от 01.11.2018, № 7 от 01.11.2018, № 8 от 01.11.2018, № 9 от 01.11.2018, № 10 от 01.11.2018, № 11 от 01.11.2018, № 12 от 01.11.2018</t>
  </si>
  <si>
    <t>окр. Б.</t>
  </si>
  <si>
    <t>внеб.ист</t>
  </si>
  <si>
    <t>район.б.</t>
  </si>
  <si>
    <t>план</t>
  </si>
  <si>
    <t>касса</t>
  </si>
  <si>
    <t>№ 0184300000418000082-0291177-01 от 17.07.2018</t>
  </si>
  <si>
    <t>ООО "М-Сервис"</t>
  </si>
  <si>
    <t>№ 0184300000418000083-0291177-01  от 17.07.2018</t>
  </si>
  <si>
    <t>ООО «Регионстройснаб»</t>
  </si>
  <si>
    <t xml:space="preserve">№ 0184300000418000085-0291177-01 от 17.07.2018 </t>
  </si>
  <si>
    <t>ИП Абдукодиров АБДУЛАТИФ</t>
  </si>
  <si>
    <t>№ 0184300000418000088-0291177-01 от 17.07.2018</t>
  </si>
  <si>
    <t xml:space="preserve">№ 0184300000418000114-0291177-01 от 13.08.2018 </t>
  </si>
  <si>
    <t>ИП Скорик А.Н.</t>
  </si>
  <si>
    <t>20.12.2018</t>
  </si>
  <si>
    <t>ООО «Ореон»</t>
  </si>
  <si>
    <t>№ 0184300000418000147-0215691-02 от 08.11.2018</t>
  </si>
  <si>
    <t>№ 018430000418000089-0291177-01 от 17.07.2018</t>
  </si>
  <si>
    <t xml:space="preserve"> ООО "М-Сервис"</t>
  </si>
  <si>
    <t>Договор №63п/2018 от 17.12.2018 (42 178,38 руб.);  №64у/2018 от 17.12.2018 ( 98 266,00 руб.)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</si>
  <si>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</si>
  <si>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ИП Ружников О.А.</t>
  </si>
  <si>
    <t>24.11.2018</t>
  </si>
  <si>
    <r>
      <t>№</t>
    </r>
    <r>
      <rPr>
        <sz val="12"/>
        <color theme="1"/>
        <rFont val="Times New Roman"/>
        <family val="1"/>
        <charset val="204"/>
      </rPr>
      <t xml:space="preserve"> 01843000004180000130 от 07.09.2018, № 0184300000418000155 от 27.11.2018</t>
    </r>
  </si>
  <si>
    <t>+</t>
  </si>
  <si>
    <t>Приобретение, доставка и установка модульного здания на базе двух блок-контейнеров в п. Усть-Кара МО «Карский сельсовет» НАО (помещения ожидания воздушных судов) с подключением к электросетям</t>
  </si>
  <si>
    <t>ООО «Ремонтно-строительная компания НАО», ИП Хабаров В.Л.</t>
  </si>
  <si>
    <t>№ 1-1 от 17.09.2018, № 1-2 от 18.09.2018, № 1-3 от 19.09.2018, № 1-4 от 20.09.2018, № 1-5 от 21.09.2018, № 1-6 от 24.09.2018, № 1-7 от 25.09.2018, № 1-8 от 26.09.2018, № 1-9 от 27.09.2018, № 1-10 от 28.09.2018, № 1-11 от 01.10.2018, № 1-12 от 02.10.2018, № 1-13 от 03.10.2018, № 1-14 от 04.10.2018, № 1-15 от 05.10.2018, № 1-16 от 08.10.2018, № 1-17 от 09.10.2018, № 1-18 от 10.10.2018, № 1-19 от 11.10.2018, № 03-2018 от 17.10.2018</t>
  </si>
  <si>
    <t xml:space="preserve">Договора № 1-1 от 01.08.2018; № 1-2 от 02.08.2018; № 2-1 от 03.08.2018; № 2-2 от 04.08.2018; № 2-3 от 05.08.2018; № 2-4 от 06.08.2018; № 3-1 от 07.08.2018; № 3-2 от 08.08.2018; № 3-3 от 09.08.2018; № 3-4 от 10.08.2018; № 4-1 от 11.08.2018; № 5-1 от 12.08.2018; № 5-2 от 13.08.2018; № 6-1 от 14.08.2018; № 7-1 от 15.08.2018; № 7-2 от 16.08.2018; № 8-1 от 17.08.2018; № 8-2 от 18.08.2018; № 8-3 от 19.08.2018;  </t>
  </si>
  <si>
    <t>Договора № 10-1 от 18.08.2018;№ 11-1 от 19.08.2018;№ 12-1 от 20.08.2018;№ 13-1 от 21.08.2018;№ 14-1 от 22.08.2018;№ 15-1 от 23.08.2018;№ 15-2 от 24.08.2018;№ 16-1 от 25.08.2018;№ 16-2 от 26.08.2018;№ 16-3 от 27.08.2018;№ 16-4 от 28.08.2018;№ 17-1 от 29.08.2018;№ 17-2 от 30.08.2018; № 18-1 от 31.08.2018; № 19-1 от 01.09.2018; № 19-2 от 02.09.2018; № 20-1 от 03.09.20018</t>
  </si>
  <si>
    <t>№1 от 01.06.2018, №2 от 02.07.2018, №3 от 01.08.2018, №4 от 03.09.2018, №5 от 03.09.2018.</t>
  </si>
  <si>
    <t>МКП "Энергия"</t>
  </si>
  <si>
    <t xml:space="preserve">№б/н от 01.12.2018 на сумму 86 196,0 руб., №б/н от 01.12.2018 на сумму 75 108,0 руб., №б/н от 01.12.2018 на сумму 54 396,0 руб. </t>
  </si>
  <si>
    <t>МУП "Коммунальщик"</t>
  </si>
  <si>
    <t>ООО "Ремонтно-строительная компания НАО"</t>
  </si>
  <si>
    <t>№ 5 от 10.08.2018, № 6 от 13.08.2018, № 7 от 14.08.2018</t>
  </si>
  <si>
    <t>МКП "ЖКХ МО "Тиманский сельсовет"</t>
  </si>
  <si>
    <t>№336/РУ-2018 от 01.12.2018</t>
  </si>
  <si>
    <t>№ 088-18/Д от 18.11.2018</t>
  </si>
  <si>
    <t>№ 35-18/Д от 28.05.2018, №042-18/Д от 08.08.2018, № 043-18/Д от 08.08.2018, № 091-18/Д от 15.11.2018, № 052-18/Д от 15.11.2018, № 054-18/Д от 16.11.2018, № 055-18/Д от 16.08.2018, № 056-18/Д от 17.08.2018, № 057-18/Д от 17.08.2018</t>
  </si>
  <si>
    <t>24.3.</t>
  </si>
  <si>
    <t>Раздел 2. Капитальный и текущий ремонт жилых домов, зданий, помещений</t>
  </si>
  <si>
    <t>УЖКХиС Адм. ЗР, Адм. ЗР</t>
  </si>
  <si>
    <t>№ 001-18 от 16.01.2018</t>
  </si>
  <si>
    <t>№ 0184300000416000113-0195348-02 от 24.10.2016 (доп.соглаш.№ 1 от 08.05.2018 )</t>
  </si>
  <si>
    <t>УЖКХиС Администрации Заполярного района, Администрация Заполярного района, МКУ ЗР "Северное"</t>
  </si>
  <si>
    <t>№ 43у/2018 от 06.08.2018</t>
  </si>
  <si>
    <t>№ 38пд/2018 от 22.08.2018</t>
  </si>
  <si>
    <t>МП ЗР "СЖКС"</t>
  </si>
  <si>
    <t>№ 0184300000418000075-0291177-01 от 02.07.2018</t>
  </si>
  <si>
    <t>7</t>
  </si>
  <si>
    <t>Договоры подряда № 039-2017; № 040-2017; № 041-2017; № 042-2017; № 043-2017; № 044-2017; № 045-2017 от  25.09.2017</t>
  </si>
  <si>
    <t>Договоры подряда</t>
  </si>
  <si>
    <t>№ 036-18/Д от 04.06.2018</t>
  </si>
  <si>
    <t>ООО «ТрансПроект-Инжиниринг»</t>
  </si>
  <si>
    <t xml:space="preserve"> № 29-03/1 от 01.11.20188; № 14-03/18 от 05.11.2018 </t>
  </si>
  <si>
    <t xml:space="preserve">№ 33у/2017 от 08.12.2017, 55у/2018 от 12.11.2018 </t>
  </si>
  <si>
    <t>№ 018430000041800053-0064304-02 от 06.06.2018</t>
  </si>
  <si>
    <t>ООО "Экостандарт "Технические решения"</t>
  </si>
  <si>
    <t>№ 325/РУ-2018</t>
  </si>
  <si>
    <t xml:space="preserve">№0184300000418000070-0291177-02 от 28.06.2018 </t>
  </si>
  <si>
    <t>№ 8301-011-82 от 11.12.2018 ,№ 8301-011-83 от 11.12.2018</t>
  </si>
  <si>
    <t xml:space="preserve">АО «Ростехинвентаризация-Федеральное БТИ» </t>
  </si>
  <si>
    <t>0</t>
  </si>
  <si>
    <t>№ ТП790818 от 03.08.2018</t>
  </si>
  <si>
    <t xml:space="preserve">№27/СТ-2018 от 01.05.2018, №88/СТ-2018 от 01.08.2018, №103/СТ-2018 от 01.10.2018, №104/СТ-2018 от 01.10.2018, №105/СТ-2018 от 01.10.2018 </t>
  </si>
  <si>
    <t xml:space="preserve">№ ТП790918 от 01.10.2018 </t>
  </si>
  <si>
    <t>№46у/2018 от 20.08.2018</t>
  </si>
  <si>
    <t>19.1.</t>
  </si>
  <si>
    <t>19.2.</t>
  </si>
  <si>
    <t>19.3.</t>
  </si>
  <si>
    <t>19.4.</t>
  </si>
  <si>
    <t>19.5.</t>
  </si>
  <si>
    <t>19.6.</t>
  </si>
  <si>
    <t>19.7.</t>
  </si>
  <si>
    <t>19.8.</t>
  </si>
  <si>
    <t>19.9.</t>
  </si>
  <si>
    <t>19.10.</t>
  </si>
  <si>
    <t>№ ТП811018 от 09.11.2018, № 851218 от 21.12.2018, № ТП861218 от 21.12.2018</t>
  </si>
  <si>
    <t>ООО "Ремстрой плюс НАО"</t>
  </si>
  <si>
    <t>№02/2018/НП от 01.11.2018</t>
  </si>
  <si>
    <t>МП ЗР "Севержилкомсервис", физ. лица</t>
  </si>
  <si>
    <t>№91РУ-2018 от 07.03.2018, договоры на оказание услуг с физ.лицами</t>
  </si>
  <si>
    <t>Гос. инспекция строительного и жилищного надзора НАО</t>
  </si>
  <si>
    <t>№ 0184300000418000095-0195348-01 от 12.07.2018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</si>
</sst>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"/>
    <numFmt numFmtId="166" formatCode="0.0%"/>
    <numFmt numFmtId="167" formatCode="#,##0.0_р_."/>
    <numFmt numFmtId="168" formatCode="_-* #,##0.0_р_._-;\-* #,##0.0_р_._-;_-* &quot;-&quot;??_р_._-;_-@_-"/>
    <numFmt numFmtId="169" formatCode="_-* #,##0.0_р_._-;\-* #,##0.0_р_._-;_-* &quot;-&quot;?_р_._-;_-@_-"/>
    <numFmt numFmtId="170" formatCode="#,##0.0_ ;\-#,##0.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</cellStyleXfs>
  <cellXfs count="23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5" fillId="0" borderId="0" xfId="0" applyFont="1" applyFill="1"/>
    <xf numFmtId="166" fontId="5" fillId="0" borderId="1" xfId="0" applyNumberFormat="1" applyFont="1" applyFill="1" applyBorder="1" applyAlignment="1">
      <alignment horizontal="center" vertical="center" wrapText="1"/>
    </xf>
    <xf numFmtId="164" fontId="6" fillId="0" borderId="1" xfId="0" quotePrefix="1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4" fontId="6" fillId="0" borderId="0" xfId="0" applyNumberFormat="1" applyFont="1" applyFill="1"/>
    <xf numFmtId="0" fontId="10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8" fillId="0" borderId="7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vertical="center" wrapText="1"/>
    </xf>
    <xf numFmtId="0" fontId="9" fillId="0" borderId="4" xfId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vertical="center" wrapText="1"/>
    </xf>
    <xf numFmtId="49" fontId="9" fillId="0" borderId="4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9" fontId="9" fillId="0" borderId="1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vertical="center"/>
    </xf>
    <xf numFmtId="0" fontId="6" fillId="0" borderId="4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0" fontId="6" fillId="0" borderId="1" xfId="2" applyFont="1" applyFill="1" applyBorder="1" applyAlignment="1">
      <alignment vertical="center" wrapText="1"/>
    </xf>
    <xf numFmtId="169" fontId="9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9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11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12" fillId="0" borderId="0" xfId="0" applyNumberFormat="1" applyFont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/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70" fontId="12" fillId="0" borderId="1" xfId="2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Fill="1" applyAlignment="1">
      <alignment horizontal="center" vertical="center"/>
    </xf>
    <xf numFmtId="168" fontId="11" fillId="2" borderId="1" xfId="4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169" fontId="6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0" fontId="11" fillId="2" borderId="8" xfId="0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/>
    <xf numFmtId="4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1" fillId="2" borderId="8" xfId="0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0" fillId="0" borderId="0" xfId="0" applyFill="1"/>
    <xf numFmtId="0" fontId="9" fillId="0" borderId="4" xfId="0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  <xf numFmtId="164" fontId="12" fillId="0" borderId="1" xfId="0" applyNumberFormat="1" applyFont="1" applyBorder="1" applyAlignment="1">
      <alignment horizontal="center" vertical="center"/>
    </xf>
    <xf numFmtId="41" fontId="11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165" fontId="11" fillId="2" borderId="10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0;&#1086;&#1084;&#1087;&#1083;&#1077;&#1082;&#1089;%2001.04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3"/>
      <sheetName val="Подпрограмма 3 (2)"/>
      <sheetName val="Подпрограмма 4"/>
      <sheetName val="Подпрограмма 4 (2)"/>
      <sheetName val="Подпрограмма 5"/>
      <sheetName val="Подпрограмма 5 (2)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    </cell>
        </row>
        <row r="9">
          <cell r="B9" t="str">
            <v>Строительство объекта "Школа на 300 мест в п. Красное"</v>
          </cell>
        </row>
        <row r="11">
          <cell r="B11" t="str">
            <v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v>
          </cell>
          <cell r="L11">
            <v>482.53958</v>
          </cell>
        </row>
        <row r="85">
          <cell r="B85" t="str">
            <v>Раздел 8. Проведение кадастровых работ, оформление правоустанавливающих документов на земельные участки под объектами инфраструктуры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57"/>
  <sheetViews>
    <sheetView view="pageBreakPreview" topLeftCell="A41" zoomScale="80" zoomScaleNormal="75" zoomScaleSheetLayoutView="80" workbookViewId="0">
      <selection activeCell="B52" sqref="B52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4.7109375" style="1" hidden="1" customWidth="1"/>
    <col min="7" max="7" width="16.85546875" style="1" customWidth="1"/>
    <col min="8" max="8" width="14.85546875" style="1" customWidth="1"/>
    <col min="9" max="9" width="15.28515625" style="1" hidden="1" customWidth="1"/>
    <col min="10" max="10" width="16.42578125" style="1" customWidth="1"/>
    <col min="11" max="11" width="15.85546875" style="1" customWidth="1"/>
    <col min="12" max="12" width="13.85546875" style="1" hidden="1" customWidth="1"/>
    <col min="13" max="13" width="14.85546875" style="1" customWidth="1"/>
    <col min="14" max="14" width="25.85546875" style="1" customWidth="1"/>
    <col min="15" max="15" width="26.140625" style="1" customWidth="1"/>
    <col min="16" max="16384" width="9.140625" style="1"/>
  </cols>
  <sheetData>
    <row r="1" spans="1:15" ht="51" customHeight="1" x14ac:dyDescent="0.25">
      <c r="A1" s="171" t="s">
        <v>260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ht="18.75" customHeight="1" x14ac:dyDescent="0.25">
      <c r="A2" s="172" t="s">
        <v>433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3"/>
    </row>
    <row r="3" spans="1:15" s="2" customFormat="1" ht="53.25" customHeight="1" x14ac:dyDescent="0.25">
      <c r="A3" s="170" t="s">
        <v>21</v>
      </c>
      <c r="B3" s="170" t="s">
        <v>19</v>
      </c>
      <c r="C3" s="170" t="s">
        <v>7</v>
      </c>
      <c r="D3" s="170" t="s">
        <v>20</v>
      </c>
      <c r="E3" s="174" t="s">
        <v>212</v>
      </c>
      <c r="F3" s="175"/>
      <c r="G3" s="176"/>
      <c r="H3" s="170" t="s">
        <v>8</v>
      </c>
      <c r="I3" s="170"/>
      <c r="J3" s="170"/>
      <c r="K3" s="170" t="s">
        <v>9</v>
      </c>
      <c r="L3" s="170"/>
      <c r="M3" s="170"/>
      <c r="N3" s="170" t="s">
        <v>468</v>
      </c>
      <c r="O3" s="170" t="s">
        <v>469</v>
      </c>
    </row>
    <row r="4" spans="1:15" s="2" customFormat="1" ht="59.25" customHeight="1" x14ac:dyDescent="0.25">
      <c r="A4" s="170"/>
      <c r="B4" s="170"/>
      <c r="C4" s="170"/>
      <c r="D4" s="170"/>
      <c r="E4" s="104" t="s">
        <v>1</v>
      </c>
      <c r="F4" s="104" t="s">
        <v>10</v>
      </c>
      <c r="G4" s="123" t="s">
        <v>466</v>
      </c>
      <c r="H4" s="104" t="s">
        <v>1</v>
      </c>
      <c r="I4" s="104" t="s">
        <v>10</v>
      </c>
      <c r="J4" s="123" t="s">
        <v>466</v>
      </c>
      <c r="K4" s="104" t="s">
        <v>1</v>
      </c>
      <c r="L4" s="104" t="s">
        <v>10</v>
      </c>
      <c r="M4" s="123" t="s">
        <v>466</v>
      </c>
      <c r="N4" s="170"/>
      <c r="O4" s="170"/>
    </row>
    <row r="5" spans="1:15" s="2" customFormat="1" ht="22.5" customHeight="1" x14ac:dyDescent="0.25">
      <c r="A5" s="104">
        <v>1</v>
      </c>
      <c r="B5" s="104">
        <v>2</v>
      </c>
      <c r="C5" s="104">
        <v>3</v>
      </c>
      <c r="D5" s="104">
        <v>4</v>
      </c>
      <c r="E5" s="104">
        <v>5</v>
      </c>
      <c r="F5" s="104">
        <v>6</v>
      </c>
      <c r="G5" s="104">
        <v>6</v>
      </c>
      <c r="H5" s="122">
        <v>7</v>
      </c>
      <c r="I5" s="122">
        <v>9</v>
      </c>
      <c r="J5" s="122">
        <v>8</v>
      </c>
      <c r="K5" s="122">
        <v>9</v>
      </c>
      <c r="L5" s="122">
        <v>12</v>
      </c>
      <c r="M5" s="122">
        <v>10</v>
      </c>
      <c r="N5" s="122">
        <v>11</v>
      </c>
      <c r="O5" s="122">
        <v>12</v>
      </c>
    </row>
    <row r="6" spans="1:15" s="2" customFormat="1" ht="18.75" customHeight="1" x14ac:dyDescent="0.25">
      <c r="A6" s="104"/>
      <c r="B6" s="170" t="s">
        <v>22</v>
      </c>
      <c r="C6" s="170"/>
      <c r="D6" s="170"/>
      <c r="E6" s="6">
        <f>SUM(E7:E12)</f>
        <v>18432.900000000001</v>
      </c>
      <c r="F6" s="6">
        <f t="shared" ref="F6:M6" si="0">SUM(F7:F12)</f>
        <v>0</v>
      </c>
      <c r="G6" s="6">
        <f t="shared" si="0"/>
        <v>18432.900000000001</v>
      </c>
      <c r="H6" s="6">
        <f t="shared" si="0"/>
        <v>18432.809000000001</v>
      </c>
      <c r="I6" s="6">
        <f t="shared" si="0"/>
        <v>0</v>
      </c>
      <c r="J6" s="6">
        <f t="shared" si="0"/>
        <v>18432.809000000001</v>
      </c>
      <c r="K6" s="6">
        <f t="shared" si="0"/>
        <v>18432.809000000001</v>
      </c>
      <c r="L6" s="6">
        <f t="shared" si="0"/>
        <v>0</v>
      </c>
      <c r="M6" s="6">
        <f t="shared" si="0"/>
        <v>18432.809000000001</v>
      </c>
      <c r="N6" s="44">
        <f>H6/E6</f>
        <v>0.99999506317508369</v>
      </c>
      <c r="O6" s="44">
        <f>K6/E6</f>
        <v>0.99999506317508369</v>
      </c>
    </row>
    <row r="7" spans="1:15" s="2" customFormat="1" ht="64.5" customHeight="1" x14ac:dyDescent="0.25">
      <c r="A7" s="4" t="s">
        <v>11</v>
      </c>
      <c r="B7" s="51" t="s">
        <v>23</v>
      </c>
      <c r="C7" s="53" t="s">
        <v>25</v>
      </c>
      <c r="D7" s="53" t="s">
        <v>3</v>
      </c>
      <c r="E7" s="3">
        <f t="shared" ref="E7:E10" si="1">G7</f>
        <v>63.1</v>
      </c>
      <c r="F7" s="3" t="s">
        <v>18</v>
      </c>
      <c r="G7" s="3">
        <v>63.1</v>
      </c>
      <c r="H7" s="3">
        <f t="shared" ref="H7:H10" si="2">J7</f>
        <v>63.009</v>
      </c>
      <c r="I7" s="3" t="s">
        <v>18</v>
      </c>
      <c r="J7" s="3">
        <v>63.009</v>
      </c>
      <c r="K7" s="3">
        <f t="shared" ref="K7:K10" si="3">M7</f>
        <v>63.009</v>
      </c>
      <c r="L7" s="3" t="s">
        <v>18</v>
      </c>
      <c r="M7" s="3">
        <f>J7</f>
        <v>63.009</v>
      </c>
      <c r="N7" s="8">
        <f>H7/E7</f>
        <v>0.99855784469096676</v>
      </c>
      <c r="O7" s="8">
        <f>K7/E7</f>
        <v>0.99855784469096676</v>
      </c>
    </row>
    <row r="8" spans="1:15" s="2" customFormat="1" ht="69" customHeight="1" x14ac:dyDescent="0.25">
      <c r="A8" s="4" t="s">
        <v>12</v>
      </c>
      <c r="B8" s="60" t="s">
        <v>213</v>
      </c>
      <c r="C8" s="53" t="s">
        <v>57</v>
      </c>
      <c r="D8" s="53" t="s">
        <v>26</v>
      </c>
      <c r="E8" s="3">
        <f>G8</f>
        <v>4390.1000000000004</v>
      </c>
      <c r="F8" s="3" t="s">
        <v>18</v>
      </c>
      <c r="G8" s="113">
        <v>4390.1000000000004</v>
      </c>
      <c r="H8" s="3">
        <f>J8</f>
        <v>4390.1000000000004</v>
      </c>
      <c r="I8" s="3" t="s">
        <v>18</v>
      </c>
      <c r="J8" s="3">
        <v>4390.1000000000004</v>
      </c>
      <c r="K8" s="3">
        <f>M8</f>
        <v>4390.1000000000004</v>
      </c>
      <c r="L8" s="3" t="s">
        <v>18</v>
      </c>
      <c r="M8" s="3">
        <f t="shared" ref="M8:M12" si="4">J8</f>
        <v>4390.1000000000004</v>
      </c>
      <c r="N8" s="8">
        <f t="shared" ref="N8:N43" si="5">H8/E8</f>
        <v>1</v>
      </c>
      <c r="O8" s="8">
        <f t="shared" ref="O8:O43" si="6">K8/E8</f>
        <v>1</v>
      </c>
    </row>
    <row r="9" spans="1:15" s="2" customFormat="1" ht="66" customHeight="1" x14ac:dyDescent="0.25">
      <c r="A9" s="4" t="s">
        <v>13</v>
      </c>
      <c r="B9" s="60" t="s">
        <v>214</v>
      </c>
      <c r="C9" s="53" t="s">
        <v>57</v>
      </c>
      <c r="D9" s="53" t="s">
        <v>26</v>
      </c>
      <c r="E9" s="3">
        <f t="shared" si="1"/>
        <v>4390.1000000000004</v>
      </c>
      <c r="F9" s="3" t="s">
        <v>18</v>
      </c>
      <c r="G9" s="3">
        <v>4390.1000000000004</v>
      </c>
      <c r="H9" s="3">
        <f t="shared" si="2"/>
        <v>4390.1000000000004</v>
      </c>
      <c r="I9" s="3" t="s">
        <v>18</v>
      </c>
      <c r="J9" s="3">
        <v>4390.1000000000004</v>
      </c>
      <c r="K9" s="3">
        <f t="shared" si="3"/>
        <v>4390.1000000000004</v>
      </c>
      <c r="L9" s="3" t="s">
        <v>18</v>
      </c>
      <c r="M9" s="3">
        <f t="shared" si="4"/>
        <v>4390.1000000000004</v>
      </c>
      <c r="N9" s="8">
        <f t="shared" si="5"/>
        <v>1</v>
      </c>
      <c r="O9" s="8">
        <f t="shared" si="6"/>
        <v>1</v>
      </c>
    </row>
    <row r="10" spans="1:15" s="2" customFormat="1" ht="66" customHeight="1" x14ac:dyDescent="0.25">
      <c r="A10" s="4" t="s">
        <v>14</v>
      </c>
      <c r="B10" s="60" t="s">
        <v>215</v>
      </c>
      <c r="C10" s="53" t="s">
        <v>57</v>
      </c>
      <c r="D10" s="53" t="s">
        <v>26</v>
      </c>
      <c r="E10" s="3">
        <f t="shared" si="1"/>
        <v>4390.1000000000004</v>
      </c>
      <c r="F10" s="3" t="s">
        <v>18</v>
      </c>
      <c r="G10" s="3">
        <v>4390.1000000000004</v>
      </c>
      <c r="H10" s="3">
        <f t="shared" si="2"/>
        <v>4390.1000000000004</v>
      </c>
      <c r="I10" s="3" t="s">
        <v>18</v>
      </c>
      <c r="J10" s="3">
        <v>4390.1000000000004</v>
      </c>
      <c r="K10" s="3">
        <f t="shared" si="3"/>
        <v>4390.1000000000004</v>
      </c>
      <c r="L10" s="3" t="s">
        <v>18</v>
      </c>
      <c r="M10" s="3">
        <f t="shared" si="4"/>
        <v>4390.1000000000004</v>
      </c>
      <c r="N10" s="8">
        <f t="shared" si="5"/>
        <v>1</v>
      </c>
      <c r="O10" s="8">
        <f t="shared" si="6"/>
        <v>1</v>
      </c>
    </row>
    <row r="11" spans="1:15" s="2" customFormat="1" ht="72.75" customHeight="1" x14ac:dyDescent="0.25">
      <c r="A11" s="4" t="s">
        <v>15</v>
      </c>
      <c r="B11" s="60" t="s">
        <v>216</v>
      </c>
      <c r="C11" s="53" t="s">
        <v>57</v>
      </c>
      <c r="D11" s="53" t="s">
        <v>26</v>
      </c>
      <c r="E11" s="3">
        <f>G11</f>
        <v>4390.1000000000004</v>
      </c>
      <c r="F11" s="3" t="s">
        <v>18</v>
      </c>
      <c r="G11" s="3">
        <v>4390.1000000000004</v>
      </c>
      <c r="H11" s="3">
        <f>J11</f>
        <v>4390.1000000000004</v>
      </c>
      <c r="I11" s="3" t="s">
        <v>18</v>
      </c>
      <c r="J11" s="3">
        <v>4390.1000000000004</v>
      </c>
      <c r="K11" s="3">
        <f>M11</f>
        <v>4390.1000000000004</v>
      </c>
      <c r="L11" s="3" t="s">
        <v>18</v>
      </c>
      <c r="M11" s="3">
        <f t="shared" si="4"/>
        <v>4390.1000000000004</v>
      </c>
      <c r="N11" s="8">
        <f t="shared" si="5"/>
        <v>1</v>
      </c>
      <c r="O11" s="8">
        <f t="shared" si="6"/>
        <v>1</v>
      </c>
    </row>
    <row r="12" spans="1:15" s="2" customFormat="1" ht="72.75" customHeight="1" x14ac:dyDescent="0.25">
      <c r="A12" s="4" t="s">
        <v>27</v>
      </c>
      <c r="B12" s="66" t="s">
        <v>281</v>
      </c>
      <c r="C12" s="59" t="s">
        <v>57</v>
      </c>
      <c r="D12" s="98" t="s">
        <v>26</v>
      </c>
      <c r="E12" s="3">
        <f>G12</f>
        <v>809.4</v>
      </c>
      <c r="F12" s="3" t="s">
        <v>18</v>
      </c>
      <c r="G12" s="3">
        <v>809.4</v>
      </c>
      <c r="H12" s="3">
        <f>J12</f>
        <v>809.4</v>
      </c>
      <c r="I12" s="3" t="s">
        <v>18</v>
      </c>
      <c r="J12" s="3">
        <v>809.4</v>
      </c>
      <c r="K12" s="3">
        <f>M12</f>
        <v>809.4</v>
      </c>
      <c r="L12" s="3" t="s">
        <v>18</v>
      </c>
      <c r="M12" s="3">
        <f t="shared" si="4"/>
        <v>809.4</v>
      </c>
      <c r="N12" s="8">
        <f t="shared" si="5"/>
        <v>1</v>
      </c>
      <c r="O12" s="8">
        <f t="shared" si="6"/>
        <v>1</v>
      </c>
    </row>
    <row r="13" spans="1:15" s="2" customFormat="1" ht="21" customHeight="1" x14ac:dyDescent="0.25">
      <c r="A13" s="7"/>
      <c r="B13" s="170" t="s">
        <v>561</v>
      </c>
      <c r="C13" s="170"/>
      <c r="D13" s="170"/>
      <c r="E13" s="6">
        <f>SUM(E14:E29)</f>
        <v>33314.5</v>
      </c>
      <c r="F13" s="6">
        <f t="shared" ref="F13:M13" si="7">SUM(F14:F29)</f>
        <v>0</v>
      </c>
      <c r="G13" s="6">
        <f t="shared" si="7"/>
        <v>33314.5</v>
      </c>
      <c r="H13" s="6">
        <f t="shared" si="7"/>
        <v>17598.733999999997</v>
      </c>
      <c r="I13" s="6">
        <f t="shared" si="7"/>
        <v>0</v>
      </c>
      <c r="J13" s="6">
        <f t="shared" si="7"/>
        <v>17598.733999999997</v>
      </c>
      <c r="K13" s="6">
        <f t="shared" si="7"/>
        <v>17598.733999999997</v>
      </c>
      <c r="L13" s="6">
        <f t="shared" si="7"/>
        <v>0</v>
      </c>
      <c r="M13" s="6">
        <f t="shared" si="7"/>
        <v>17598.733999999997</v>
      </c>
      <c r="N13" s="44">
        <f>H13/E13</f>
        <v>0.52826048717525387</v>
      </c>
      <c r="O13" s="44">
        <f t="shared" si="6"/>
        <v>0.52826048717525387</v>
      </c>
    </row>
    <row r="14" spans="1:15" s="2" customFormat="1" ht="63" customHeight="1" x14ac:dyDescent="0.25">
      <c r="A14" s="4" t="s">
        <v>39</v>
      </c>
      <c r="B14" s="155" t="s">
        <v>282</v>
      </c>
      <c r="C14" s="53" t="s">
        <v>57</v>
      </c>
      <c r="D14" s="53" t="s">
        <v>3</v>
      </c>
      <c r="E14" s="3">
        <f t="shared" ref="E14:E15" si="8">G14</f>
        <v>2686.9</v>
      </c>
      <c r="F14" s="3" t="s">
        <v>18</v>
      </c>
      <c r="G14" s="3">
        <v>2686.9</v>
      </c>
      <c r="H14" s="3">
        <f t="shared" ref="H14:H15" si="9">J14</f>
        <v>2609.7399999999998</v>
      </c>
      <c r="I14" s="3" t="s">
        <v>18</v>
      </c>
      <c r="J14" s="3">
        <v>2609.7399999999998</v>
      </c>
      <c r="K14" s="3">
        <f t="shared" ref="K14:K15" si="10">M14</f>
        <v>2609.7399999999998</v>
      </c>
      <c r="L14" s="3" t="s">
        <v>18</v>
      </c>
      <c r="M14" s="3">
        <f>J14</f>
        <v>2609.7399999999998</v>
      </c>
      <c r="N14" s="8">
        <f t="shared" si="5"/>
        <v>0.97128289106405141</v>
      </c>
      <c r="O14" s="8">
        <f t="shared" si="6"/>
        <v>0.97128289106405141</v>
      </c>
    </row>
    <row r="15" spans="1:15" s="2" customFormat="1" ht="63" customHeight="1" x14ac:dyDescent="0.25">
      <c r="A15" s="4" t="s">
        <v>40</v>
      </c>
      <c r="B15" s="155" t="s">
        <v>283</v>
      </c>
      <c r="C15" s="53" t="s">
        <v>57</v>
      </c>
      <c r="D15" s="53" t="s">
        <v>3</v>
      </c>
      <c r="E15" s="3">
        <f t="shared" si="8"/>
        <v>2255.3000000000002</v>
      </c>
      <c r="F15" s="3" t="s">
        <v>18</v>
      </c>
      <c r="G15" s="3">
        <v>2255.3000000000002</v>
      </c>
      <c r="H15" s="3">
        <f t="shared" si="9"/>
        <v>2255.2199999999998</v>
      </c>
      <c r="I15" s="3" t="s">
        <v>18</v>
      </c>
      <c r="J15" s="3">
        <v>2255.2199999999998</v>
      </c>
      <c r="K15" s="3">
        <f t="shared" si="10"/>
        <v>2255.2199999999998</v>
      </c>
      <c r="L15" s="3" t="s">
        <v>18</v>
      </c>
      <c r="M15" s="3">
        <f t="shared" ref="M15:M29" si="11">J15</f>
        <v>2255.2199999999998</v>
      </c>
      <c r="N15" s="8">
        <f t="shared" si="5"/>
        <v>0.99996452800070923</v>
      </c>
      <c r="O15" s="8">
        <f t="shared" si="6"/>
        <v>0.99996452800070923</v>
      </c>
    </row>
    <row r="16" spans="1:15" s="2" customFormat="1" ht="63" customHeight="1" x14ac:dyDescent="0.25">
      <c r="A16" s="4" t="s">
        <v>41</v>
      </c>
      <c r="B16" s="155" t="s">
        <v>209</v>
      </c>
      <c r="C16" s="53" t="s">
        <v>57</v>
      </c>
      <c r="D16" s="53" t="s">
        <v>3</v>
      </c>
      <c r="E16" s="3">
        <f t="shared" ref="E16:E29" si="12">G16</f>
        <v>264.10000000000002</v>
      </c>
      <c r="F16" s="3" t="s">
        <v>18</v>
      </c>
      <c r="G16" s="3">
        <v>264.10000000000002</v>
      </c>
      <c r="H16" s="3">
        <f t="shared" ref="H16:K16" si="13">J16</f>
        <v>264</v>
      </c>
      <c r="I16" s="3" t="s">
        <v>18</v>
      </c>
      <c r="J16" s="3">
        <v>264</v>
      </c>
      <c r="K16" s="3">
        <f t="shared" si="13"/>
        <v>264</v>
      </c>
      <c r="L16" s="3" t="s">
        <v>18</v>
      </c>
      <c r="M16" s="3">
        <f t="shared" si="11"/>
        <v>264</v>
      </c>
      <c r="N16" s="8">
        <f t="shared" si="5"/>
        <v>0.99962135554714115</v>
      </c>
      <c r="O16" s="8">
        <f t="shared" si="6"/>
        <v>0.99962135554714115</v>
      </c>
    </row>
    <row r="17" spans="1:15" s="2" customFormat="1" ht="63" customHeight="1" x14ac:dyDescent="0.25">
      <c r="A17" s="4" t="s">
        <v>288</v>
      </c>
      <c r="B17" s="60" t="s">
        <v>266</v>
      </c>
      <c r="C17" s="53" t="s">
        <v>57</v>
      </c>
      <c r="D17" s="53" t="s">
        <v>26</v>
      </c>
      <c r="E17" s="3">
        <f t="shared" ref="E17" si="14">G17</f>
        <v>1837</v>
      </c>
      <c r="F17" s="3" t="s">
        <v>18</v>
      </c>
      <c r="G17" s="3">
        <v>1837</v>
      </c>
      <c r="H17" s="3">
        <f t="shared" ref="H17" si="15">J17</f>
        <v>1686.73</v>
      </c>
      <c r="I17" s="3" t="s">
        <v>18</v>
      </c>
      <c r="J17" s="3">
        <v>1686.73</v>
      </c>
      <c r="K17" s="3">
        <f t="shared" ref="K17" si="16">M17</f>
        <v>1686.73</v>
      </c>
      <c r="L17" s="3" t="s">
        <v>18</v>
      </c>
      <c r="M17" s="3">
        <f t="shared" si="11"/>
        <v>1686.73</v>
      </c>
      <c r="N17" s="8">
        <f t="shared" si="5"/>
        <v>0.91819814915623299</v>
      </c>
      <c r="O17" s="8">
        <f t="shared" si="6"/>
        <v>0.91819814915623299</v>
      </c>
    </row>
    <row r="18" spans="1:15" s="2" customFormat="1" ht="63" customHeight="1" x14ac:dyDescent="0.25">
      <c r="A18" s="4" t="s">
        <v>289</v>
      </c>
      <c r="B18" s="60" t="s">
        <v>284</v>
      </c>
      <c r="C18" s="53" t="s">
        <v>57</v>
      </c>
      <c r="D18" s="53" t="s">
        <v>3</v>
      </c>
      <c r="E18" s="3">
        <f t="shared" ref="E18" si="17">G18</f>
        <v>2885.7</v>
      </c>
      <c r="F18" s="3" t="s">
        <v>18</v>
      </c>
      <c r="G18" s="3">
        <v>2885.7</v>
      </c>
      <c r="H18" s="3">
        <f t="shared" ref="H18" si="18">J18</f>
        <v>2883.8229999999999</v>
      </c>
      <c r="I18" s="3" t="s">
        <v>18</v>
      </c>
      <c r="J18" s="3">
        <v>2883.8229999999999</v>
      </c>
      <c r="K18" s="3">
        <f t="shared" ref="K18" si="19">M18</f>
        <v>2883.8229999999999</v>
      </c>
      <c r="L18" s="3" t="s">
        <v>18</v>
      </c>
      <c r="M18" s="3">
        <f t="shared" si="11"/>
        <v>2883.8229999999999</v>
      </c>
      <c r="N18" s="8">
        <f t="shared" si="5"/>
        <v>0.99934955123540214</v>
      </c>
      <c r="O18" s="8">
        <f t="shared" si="6"/>
        <v>0.99934955123540214</v>
      </c>
    </row>
    <row r="19" spans="1:15" s="2" customFormat="1" ht="63" customHeight="1" x14ac:dyDescent="0.25">
      <c r="A19" s="4" t="s">
        <v>290</v>
      </c>
      <c r="B19" s="60" t="s">
        <v>285</v>
      </c>
      <c r="C19" s="53" t="s">
        <v>57</v>
      </c>
      <c r="D19" s="53" t="s">
        <v>3</v>
      </c>
      <c r="E19" s="3">
        <f t="shared" ref="E19" si="20">G19</f>
        <v>1649.9</v>
      </c>
      <c r="F19" s="3" t="s">
        <v>18</v>
      </c>
      <c r="G19" s="3">
        <v>1649.9</v>
      </c>
      <c r="H19" s="3">
        <f t="shared" ref="H19" si="21">J19</f>
        <v>1649.81</v>
      </c>
      <c r="I19" s="3" t="s">
        <v>18</v>
      </c>
      <c r="J19" s="3">
        <v>1649.81</v>
      </c>
      <c r="K19" s="3">
        <f t="shared" ref="K19" si="22">M19</f>
        <v>1649.81</v>
      </c>
      <c r="L19" s="3" t="s">
        <v>18</v>
      </c>
      <c r="M19" s="3">
        <f t="shared" si="11"/>
        <v>1649.81</v>
      </c>
      <c r="N19" s="8">
        <f t="shared" si="5"/>
        <v>0.99994545123946899</v>
      </c>
      <c r="O19" s="8">
        <f t="shared" si="6"/>
        <v>0.99994545123946899</v>
      </c>
    </row>
    <row r="20" spans="1:15" s="2" customFormat="1" ht="63" customHeight="1" x14ac:dyDescent="0.25">
      <c r="A20" s="4" t="s">
        <v>291</v>
      </c>
      <c r="B20" s="60" t="s">
        <v>286</v>
      </c>
      <c r="C20" s="53" t="s">
        <v>57</v>
      </c>
      <c r="D20" s="53" t="s">
        <v>3</v>
      </c>
      <c r="E20" s="3">
        <f t="shared" ref="E20" si="23">G20</f>
        <v>1523</v>
      </c>
      <c r="F20" s="3" t="s">
        <v>18</v>
      </c>
      <c r="G20" s="3">
        <v>1523</v>
      </c>
      <c r="H20" s="3">
        <f t="shared" ref="H20" si="24">J20</f>
        <v>1522.9079999999999</v>
      </c>
      <c r="I20" s="3" t="s">
        <v>18</v>
      </c>
      <c r="J20" s="3">
        <v>1522.9079999999999</v>
      </c>
      <c r="K20" s="3">
        <f t="shared" ref="K20:K21" si="25">M20</f>
        <v>1522.9079999999999</v>
      </c>
      <c r="L20" s="3" t="s">
        <v>18</v>
      </c>
      <c r="M20" s="3">
        <f t="shared" si="11"/>
        <v>1522.9079999999999</v>
      </c>
      <c r="N20" s="8">
        <f t="shared" si="5"/>
        <v>0.99993959290873269</v>
      </c>
      <c r="O20" s="8">
        <f t="shared" si="6"/>
        <v>0.99993959290873269</v>
      </c>
    </row>
    <row r="21" spans="1:15" s="2" customFormat="1" ht="63" customHeight="1" x14ac:dyDescent="0.25">
      <c r="A21" s="4" t="s">
        <v>292</v>
      </c>
      <c r="B21" s="60" t="s">
        <v>287</v>
      </c>
      <c r="C21" s="53" t="s">
        <v>57</v>
      </c>
      <c r="D21" s="53" t="s">
        <v>3</v>
      </c>
      <c r="E21" s="3">
        <f t="shared" ref="E21" si="26">G21</f>
        <v>923</v>
      </c>
      <c r="F21" s="3" t="s">
        <v>18</v>
      </c>
      <c r="G21" s="3">
        <v>923</v>
      </c>
      <c r="H21" s="3">
        <f t="shared" ref="H21:H29" si="27">J21</f>
        <v>743.58299999999997</v>
      </c>
      <c r="I21" s="3" t="s">
        <v>18</v>
      </c>
      <c r="J21" s="3">
        <v>743.58299999999997</v>
      </c>
      <c r="K21" s="3">
        <f t="shared" si="25"/>
        <v>743.58299999999997</v>
      </c>
      <c r="L21" s="3" t="s">
        <v>18</v>
      </c>
      <c r="M21" s="3">
        <f t="shared" si="11"/>
        <v>743.58299999999997</v>
      </c>
      <c r="N21" s="8">
        <f t="shared" si="5"/>
        <v>0.80561538461538462</v>
      </c>
      <c r="O21" s="8">
        <f t="shared" si="6"/>
        <v>0.80561538461538462</v>
      </c>
    </row>
    <row r="22" spans="1:15" s="2" customFormat="1" ht="63" customHeight="1" x14ac:dyDescent="0.25">
      <c r="A22" s="4" t="s">
        <v>293</v>
      </c>
      <c r="B22" s="156" t="s">
        <v>382</v>
      </c>
      <c r="C22" s="53" t="s">
        <v>57</v>
      </c>
      <c r="D22" s="53" t="s">
        <v>26</v>
      </c>
      <c r="E22" s="3">
        <f t="shared" ref="E22:E28" si="28">G22</f>
        <v>1772.7</v>
      </c>
      <c r="F22" s="3" t="s">
        <v>18</v>
      </c>
      <c r="G22" s="114">
        <v>1772.7</v>
      </c>
      <c r="H22" s="3">
        <f t="shared" ref="H22:H28" si="29">J22</f>
        <v>1771.55</v>
      </c>
      <c r="I22" s="3" t="s">
        <v>18</v>
      </c>
      <c r="J22" s="3">
        <v>1771.55</v>
      </c>
      <c r="K22" s="3">
        <f t="shared" ref="K22:K28" si="30">M22</f>
        <v>1771.55</v>
      </c>
      <c r="L22" s="3" t="s">
        <v>18</v>
      </c>
      <c r="M22" s="3">
        <f t="shared" si="11"/>
        <v>1771.55</v>
      </c>
      <c r="N22" s="8">
        <f t="shared" si="5"/>
        <v>0.99935127207085228</v>
      </c>
      <c r="O22" s="8">
        <f t="shared" si="6"/>
        <v>0.99935127207085228</v>
      </c>
    </row>
    <row r="23" spans="1:15" s="2" customFormat="1" ht="63" customHeight="1" x14ac:dyDescent="0.25">
      <c r="A23" s="4" t="s">
        <v>423</v>
      </c>
      <c r="B23" s="156" t="s">
        <v>383</v>
      </c>
      <c r="C23" s="53" t="s">
        <v>57</v>
      </c>
      <c r="D23" s="53" t="s">
        <v>26</v>
      </c>
      <c r="E23" s="3">
        <f t="shared" si="28"/>
        <v>1466.5</v>
      </c>
      <c r="F23" s="3" t="s">
        <v>18</v>
      </c>
      <c r="G23" s="114">
        <v>1466.5</v>
      </c>
      <c r="H23" s="3">
        <f t="shared" si="29"/>
        <v>1464.77</v>
      </c>
      <c r="I23" s="3" t="s">
        <v>18</v>
      </c>
      <c r="J23" s="3">
        <v>1464.77</v>
      </c>
      <c r="K23" s="3">
        <f t="shared" si="30"/>
        <v>1464.77</v>
      </c>
      <c r="L23" s="3" t="s">
        <v>18</v>
      </c>
      <c r="M23" s="3">
        <f t="shared" si="11"/>
        <v>1464.77</v>
      </c>
      <c r="N23" s="8">
        <f t="shared" si="5"/>
        <v>0.99882032049096492</v>
      </c>
      <c r="O23" s="8">
        <f t="shared" si="6"/>
        <v>0.99882032049096492</v>
      </c>
    </row>
    <row r="24" spans="1:15" s="2" customFormat="1" ht="63" customHeight="1" x14ac:dyDescent="0.25">
      <c r="A24" s="4" t="s">
        <v>424</v>
      </c>
      <c r="B24" s="156" t="s">
        <v>384</v>
      </c>
      <c r="C24" s="53" t="s">
        <v>57</v>
      </c>
      <c r="D24" s="53" t="s">
        <v>26</v>
      </c>
      <c r="E24" s="3">
        <f t="shared" si="28"/>
        <v>3213.6</v>
      </c>
      <c r="F24" s="3" t="s">
        <v>18</v>
      </c>
      <c r="G24" s="114">
        <v>3213.6</v>
      </c>
      <c r="H24" s="3">
        <f t="shared" si="29"/>
        <v>0</v>
      </c>
      <c r="I24" s="3" t="s">
        <v>18</v>
      </c>
      <c r="J24" s="3">
        <v>0</v>
      </c>
      <c r="K24" s="3">
        <f t="shared" si="30"/>
        <v>0</v>
      </c>
      <c r="L24" s="3" t="s">
        <v>18</v>
      </c>
      <c r="M24" s="3">
        <f t="shared" si="11"/>
        <v>0</v>
      </c>
      <c r="N24" s="8">
        <f t="shared" si="5"/>
        <v>0</v>
      </c>
      <c r="O24" s="8">
        <f t="shared" si="6"/>
        <v>0</v>
      </c>
    </row>
    <row r="25" spans="1:15" s="2" customFormat="1" ht="63" customHeight="1" x14ac:dyDescent="0.25">
      <c r="A25" s="4" t="s">
        <v>425</v>
      </c>
      <c r="B25" s="156" t="s">
        <v>435</v>
      </c>
      <c r="C25" s="53" t="s">
        <v>57</v>
      </c>
      <c r="D25" s="53" t="s">
        <v>26</v>
      </c>
      <c r="E25" s="3">
        <f t="shared" si="28"/>
        <v>408.3</v>
      </c>
      <c r="F25" s="3"/>
      <c r="G25" s="114">
        <v>408.3</v>
      </c>
      <c r="H25" s="3">
        <f t="shared" si="29"/>
        <v>408.3</v>
      </c>
      <c r="I25" s="3"/>
      <c r="J25" s="3">
        <v>408.3</v>
      </c>
      <c r="K25" s="3">
        <f t="shared" si="30"/>
        <v>408.3</v>
      </c>
      <c r="L25" s="3"/>
      <c r="M25" s="3">
        <f t="shared" si="11"/>
        <v>408.3</v>
      </c>
      <c r="N25" s="8">
        <f t="shared" si="5"/>
        <v>1</v>
      </c>
      <c r="O25" s="8">
        <f t="shared" si="6"/>
        <v>1</v>
      </c>
    </row>
    <row r="26" spans="1:15" s="2" customFormat="1" ht="63" customHeight="1" x14ac:dyDescent="0.25">
      <c r="A26" s="4" t="s">
        <v>426</v>
      </c>
      <c r="B26" s="156" t="s">
        <v>436</v>
      </c>
      <c r="C26" s="53" t="s">
        <v>57</v>
      </c>
      <c r="D26" s="53" t="s">
        <v>26</v>
      </c>
      <c r="E26" s="3">
        <f t="shared" si="28"/>
        <v>122.6</v>
      </c>
      <c r="F26" s="3"/>
      <c r="G26" s="114">
        <v>122.6</v>
      </c>
      <c r="H26" s="3">
        <f t="shared" si="29"/>
        <v>122.6</v>
      </c>
      <c r="I26" s="3"/>
      <c r="J26" s="3">
        <v>122.6</v>
      </c>
      <c r="K26" s="3">
        <f t="shared" si="30"/>
        <v>122.6</v>
      </c>
      <c r="L26" s="3"/>
      <c r="M26" s="3">
        <f t="shared" si="11"/>
        <v>122.6</v>
      </c>
      <c r="N26" s="8">
        <f t="shared" si="5"/>
        <v>1</v>
      </c>
      <c r="O26" s="8">
        <f t="shared" si="6"/>
        <v>1</v>
      </c>
    </row>
    <row r="27" spans="1:15" s="2" customFormat="1" ht="63" customHeight="1" x14ac:dyDescent="0.25">
      <c r="A27" s="4" t="s">
        <v>440</v>
      </c>
      <c r="B27" s="156" t="s">
        <v>437</v>
      </c>
      <c r="C27" s="53" t="s">
        <v>57</v>
      </c>
      <c r="D27" s="53" t="s">
        <v>26</v>
      </c>
      <c r="E27" s="3">
        <f t="shared" si="28"/>
        <v>88.7</v>
      </c>
      <c r="F27" s="3"/>
      <c r="G27" s="114">
        <v>88.7</v>
      </c>
      <c r="H27" s="3">
        <f t="shared" si="29"/>
        <v>0</v>
      </c>
      <c r="I27" s="3"/>
      <c r="J27" s="3">
        <v>0</v>
      </c>
      <c r="K27" s="3">
        <f t="shared" si="30"/>
        <v>0</v>
      </c>
      <c r="L27" s="3"/>
      <c r="M27" s="3">
        <f t="shared" si="11"/>
        <v>0</v>
      </c>
      <c r="N27" s="8">
        <f t="shared" si="5"/>
        <v>0</v>
      </c>
      <c r="O27" s="8">
        <f t="shared" si="6"/>
        <v>0</v>
      </c>
    </row>
    <row r="28" spans="1:15" s="2" customFormat="1" ht="63" customHeight="1" x14ac:dyDescent="0.25">
      <c r="A28" s="4" t="s">
        <v>441</v>
      </c>
      <c r="B28" s="156" t="s">
        <v>439</v>
      </c>
      <c r="C28" s="53" t="s">
        <v>57</v>
      </c>
      <c r="D28" s="53" t="s">
        <v>26</v>
      </c>
      <c r="E28" s="3">
        <f t="shared" si="28"/>
        <v>215.7</v>
      </c>
      <c r="F28" s="3"/>
      <c r="G28" s="114">
        <v>215.7</v>
      </c>
      <c r="H28" s="3">
        <f t="shared" si="29"/>
        <v>215.7</v>
      </c>
      <c r="I28" s="3"/>
      <c r="J28" s="3">
        <v>215.7</v>
      </c>
      <c r="K28" s="3">
        <f t="shared" si="30"/>
        <v>215.7</v>
      </c>
      <c r="L28" s="3"/>
      <c r="M28" s="3">
        <f t="shared" si="11"/>
        <v>215.7</v>
      </c>
      <c r="N28" s="8">
        <f t="shared" si="5"/>
        <v>1</v>
      </c>
      <c r="O28" s="8">
        <f t="shared" si="6"/>
        <v>1</v>
      </c>
    </row>
    <row r="29" spans="1:15" s="2" customFormat="1" ht="55.5" customHeight="1" x14ac:dyDescent="0.25">
      <c r="A29" s="4" t="s">
        <v>442</v>
      </c>
      <c r="B29" s="152" t="s">
        <v>6</v>
      </c>
      <c r="C29" s="53" t="s">
        <v>57</v>
      </c>
      <c r="D29" s="53" t="s">
        <v>26</v>
      </c>
      <c r="E29" s="3">
        <f t="shared" si="12"/>
        <v>12001.5</v>
      </c>
      <c r="F29" s="3" t="s">
        <v>18</v>
      </c>
      <c r="G29" s="3">
        <v>12001.5</v>
      </c>
      <c r="H29" s="3">
        <f t="shared" si="27"/>
        <v>0</v>
      </c>
      <c r="I29" s="3" t="s">
        <v>18</v>
      </c>
      <c r="J29" s="3">
        <v>0</v>
      </c>
      <c r="K29" s="3">
        <f t="shared" ref="K29" si="31">M29</f>
        <v>0</v>
      </c>
      <c r="L29" s="3" t="s">
        <v>18</v>
      </c>
      <c r="M29" s="3">
        <f t="shared" si="11"/>
        <v>0</v>
      </c>
      <c r="N29" s="8">
        <f t="shared" si="5"/>
        <v>0</v>
      </c>
      <c r="O29" s="8">
        <f t="shared" si="6"/>
        <v>0</v>
      </c>
    </row>
    <row r="30" spans="1:15" s="2" customFormat="1" ht="35.25" customHeight="1" x14ac:dyDescent="0.25">
      <c r="A30" s="4"/>
      <c r="B30" s="170" t="s">
        <v>24</v>
      </c>
      <c r="C30" s="170"/>
      <c r="D30" s="170"/>
      <c r="E30" s="6">
        <f t="shared" ref="E30:M30" si="32">SUM(E31:E32)</f>
        <v>728.5</v>
      </c>
      <c r="F30" s="6">
        <f t="shared" si="32"/>
        <v>0</v>
      </c>
      <c r="G30" s="6">
        <f t="shared" si="32"/>
        <v>728.5</v>
      </c>
      <c r="H30" s="6">
        <f>SUM(H31:H32)</f>
        <v>728.49</v>
      </c>
      <c r="I30" s="6">
        <f t="shared" si="32"/>
        <v>0</v>
      </c>
      <c r="J30" s="6">
        <f t="shared" si="32"/>
        <v>728.49</v>
      </c>
      <c r="K30" s="6">
        <f t="shared" si="32"/>
        <v>728.49</v>
      </c>
      <c r="L30" s="6">
        <f t="shared" si="32"/>
        <v>0</v>
      </c>
      <c r="M30" s="6">
        <f t="shared" si="32"/>
        <v>728.49</v>
      </c>
      <c r="N30" s="44">
        <f t="shared" si="5"/>
        <v>0.99998627316403566</v>
      </c>
      <c r="O30" s="44">
        <f t="shared" si="6"/>
        <v>0.99998627316403566</v>
      </c>
    </row>
    <row r="31" spans="1:15" s="2" customFormat="1" ht="82.5" x14ac:dyDescent="0.25">
      <c r="A31" s="4" t="s">
        <v>62</v>
      </c>
      <c r="B31" s="154" t="s">
        <v>217</v>
      </c>
      <c r="C31" s="53" t="s">
        <v>57</v>
      </c>
      <c r="D31" s="53" t="s">
        <v>26</v>
      </c>
      <c r="E31" s="3">
        <f t="shared" ref="E31" si="33">G31</f>
        <v>548</v>
      </c>
      <c r="F31" s="3" t="s">
        <v>18</v>
      </c>
      <c r="G31" s="3">
        <v>548</v>
      </c>
      <c r="H31" s="3">
        <f>J31</f>
        <v>547.99</v>
      </c>
      <c r="I31" s="3">
        <v>0</v>
      </c>
      <c r="J31" s="3">
        <v>547.99</v>
      </c>
      <c r="K31" s="3">
        <f t="shared" ref="K31" si="34">M31</f>
        <v>547.99</v>
      </c>
      <c r="L31" s="3" t="s">
        <v>18</v>
      </c>
      <c r="M31" s="3">
        <f>J31</f>
        <v>547.99</v>
      </c>
      <c r="N31" s="8">
        <f t="shared" si="5"/>
        <v>0.99998175182481752</v>
      </c>
      <c r="O31" s="8">
        <f t="shared" si="6"/>
        <v>0.99998175182481752</v>
      </c>
    </row>
    <row r="32" spans="1:15" s="2" customFormat="1" ht="33" x14ac:dyDescent="0.25">
      <c r="A32" s="4" t="s">
        <v>63</v>
      </c>
      <c r="B32" s="154" t="s">
        <v>294</v>
      </c>
      <c r="C32" s="53" t="s">
        <v>57</v>
      </c>
      <c r="D32" s="53" t="s">
        <v>26</v>
      </c>
      <c r="E32" s="3">
        <f t="shared" ref="E32" si="35">G32</f>
        <v>180.5</v>
      </c>
      <c r="F32" s="3" t="s">
        <v>18</v>
      </c>
      <c r="G32" s="3">
        <v>180.5</v>
      </c>
      <c r="H32" s="3">
        <f t="shared" ref="H32" si="36">J32</f>
        <v>180.5</v>
      </c>
      <c r="I32" s="3">
        <v>0</v>
      </c>
      <c r="J32" s="3">
        <v>180.5</v>
      </c>
      <c r="K32" s="3">
        <f t="shared" ref="K32" si="37">M32</f>
        <v>180.5</v>
      </c>
      <c r="L32" s="3" t="s">
        <v>18</v>
      </c>
      <c r="M32" s="3">
        <f>J32</f>
        <v>180.5</v>
      </c>
      <c r="N32" s="8">
        <f t="shared" si="5"/>
        <v>1</v>
      </c>
      <c r="O32" s="8">
        <f t="shared" si="6"/>
        <v>1</v>
      </c>
    </row>
    <row r="33" spans="1:15" s="2" customFormat="1" ht="60.75" customHeight="1" x14ac:dyDescent="0.25">
      <c r="A33" s="4"/>
      <c r="B33" s="168" t="s">
        <v>210</v>
      </c>
      <c r="C33" s="168"/>
      <c r="D33" s="169"/>
      <c r="E33" s="67">
        <f t="shared" ref="E33:F33" si="38">SUM(E34:E40)</f>
        <v>150</v>
      </c>
      <c r="F33" s="67">
        <f t="shared" si="38"/>
        <v>0</v>
      </c>
      <c r="G33" s="67">
        <f>SUM(G34:G40)</f>
        <v>150</v>
      </c>
      <c r="H33" s="67">
        <f t="shared" ref="H33:M33" si="39">SUM(H34:H40)</f>
        <v>120</v>
      </c>
      <c r="I33" s="67">
        <f t="shared" si="39"/>
        <v>0</v>
      </c>
      <c r="J33" s="67">
        <f t="shared" si="39"/>
        <v>120</v>
      </c>
      <c r="K33" s="67">
        <f t="shared" si="39"/>
        <v>120</v>
      </c>
      <c r="L33" s="67">
        <f t="shared" si="39"/>
        <v>0</v>
      </c>
      <c r="M33" s="67">
        <f t="shared" si="39"/>
        <v>120</v>
      </c>
      <c r="N33" s="44">
        <f t="shared" si="5"/>
        <v>0.8</v>
      </c>
      <c r="O33" s="44">
        <f t="shared" si="6"/>
        <v>0.8</v>
      </c>
    </row>
    <row r="34" spans="1:15" s="2" customFormat="1" ht="33" hidden="1" x14ac:dyDescent="0.25">
      <c r="A34" s="4" t="s">
        <v>115</v>
      </c>
      <c r="B34" s="66" t="s">
        <v>79</v>
      </c>
      <c r="C34" s="53" t="s">
        <v>57</v>
      </c>
      <c r="D34" s="53" t="s">
        <v>26</v>
      </c>
      <c r="E34" s="68">
        <f>SUM(F34:G34)</f>
        <v>0</v>
      </c>
      <c r="F34" s="3" t="s">
        <v>18</v>
      </c>
      <c r="G34" s="3">
        <v>0</v>
      </c>
      <c r="H34" s="3" t="s">
        <v>18</v>
      </c>
      <c r="I34" s="3" t="s">
        <v>18</v>
      </c>
      <c r="J34" s="3" t="s">
        <v>18</v>
      </c>
      <c r="K34" s="3" t="s">
        <v>18</v>
      </c>
      <c r="L34" s="3" t="s">
        <v>18</v>
      </c>
      <c r="M34" s="3" t="s">
        <v>18</v>
      </c>
      <c r="N34" s="8" t="e">
        <f t="shared" si="5"/>
        <v>#VALUE!</v>
      </c>
      <c r="O34" s="8" t="e">
        <f t="shared" si="6"/>
        <v>#VALUE!</v>
      </c>
    </row>
    <row r="35" spans="1:15" s="2" customFormat="1" ht="33" x14ac:dyDescent="0.25">
      <c r="A35" s="4" t="s">
        <v>115</v>
      </c>
      <c r="B35" s="69" t="s">
        <v>52</v>
      </c>
      <c r="C35" s="53" t="s">
        <v>57</v>
      </c>
      <c r="D35" s="53" t="s">
        <v>26</v>
      </c>
      <c r="E35" s="68">
        <f t="shared" ref="E35:E39" si="40">SUM(F35:G35)</f>
        <v>100</v>
      </c>
      <c r="F35" s="3" t="s">
        <v>18</v>
      </c>
      <c r="G35" s="3">
        <v>100</v>
      </c>
      <c r="H35" s="3">
        <f t="shared" ref="H35:H37" si="41">J35</f>
        <v>100</v>
      </c>
      <c r="I35" s="3" t="s">
        <v>18</v>
      </c>
      <c r="J35" s="3">
        <v>100</v>
      </c>
      <c r="K35" s="3">
        <f t="shared" ref="K35:K37" si="42">M35</f>
        <v>100</v>
      </c>
      <c r="L35" s="3" t="s">
        <v>18</v>
      </c>
      <c r="M35" s="3">
        <f>J35</f>
        <v>100</v>
      </c>
      <c r="N35" s="8">
        <f t="shared" si="5"/>
        <v>1</v>
      </c>
      <c r="O35" s="8">
        <f t="shared" si="6"/>
        <v>1</v>
      </c>
    </row>
    <row r="36" spans="1:15" s="2" customFormat="1" ht="33" x14ac:dyDescent="0.25">
      <c r="A36" s="4" t="s">
        <v>197</v>
      </c>
      <c r="B36" s="69" t="s">
        <v>80</v>
      </c>
      <c r="C36" s="53" t="s">
        <v>57</v>
      </c>
      <c r="D36" s="53" t="s">
        <v>26</v>
      </c>
      <c r="E36" s="68">
        <f t="shared" si="40"/>
        <v>10</v>
      </c>
      <c r="F36" s="3" t="s">
        <v>18</v>
      </c>
      <c r="G36" s="3">
        <v>10</v>
      </c>
      <c r="H36" s="3">
        <f t="shared" si="41"/>
        <v>0</v>
      </c>
      <c r="I36" s="3" t="s">
        <v>18</v>
      </c>
      <c r="J36" s="3">
        <v>0</v>
      </c>
      <c r="K36" s="3">
        <f t="shared" si="42"/>
        <v>0</v>
      </c>
      <c r="L36" s="3" t="s">
        <v>18</v>
      </c>
      <c r="M36" s="3">
        <v>0</v>
      </c>
      <c r="N36" s="8">
        <f t="shared" si="5"/>
        <v>0</v>
      </c>
      <c r="O36" s="8">
        <f t="shared" si="6"/>
        <v>0</v>
      </c>
    </row>
    <row r="37" spans="1:15" s="2" customFormat="1" ht="33" x14ac:dyDescent="0.25">
      <c r="A37" s="4" t="s">
        <v>256</v>
      </c>
      <c r="B37" s="69" t="s">
        <v>48</v>
      </c>
      <c r="C37" s="53" t="s">
        <v>57</v>
      </c>
      <c r="D37" s="53" t="s">
        <v>26</v>
      </c>
      <c r="E37" s="68">
        <f t="shared" si="40"/>
        <v>10</v>
      </c>
      <c r="F37" s="3" t="s">
        <v>18</v>
      </c>
      <c r="G37" s="3">
        <v>10</v>
      </c>
      <c r="H37" s="3">
        <f t="shared" si="41"/>
        <v>0</v>
      </c>
      <c r="I37" s="3" t="s">
        <v>18</v>
      </c>
      <c r="J37" s="3">
        <v>0</v>
      </c>
      <c r="K37" s="3">
        <f t="shared" si="42"/>
        <v>0</v>
      </c>
      <c r="L37" s="3" t="s">
        <v>18</v>
      </c>
      <c r="M37" s="3">
        <v>0</v>
      </c>
      <c r="N37" s="8">
        <f t="shared" si="5"/>
        <v>0</v>
      </c>
      <c r="O37" s="8">
        <f t="shared" si="6"/>
        <v>0</v>
      </c>
    </row>
    <row r="38" spans="1:15" s="2" customFormat="1" ht="33" x14ac:dyDescent="0.25">
      <c r="A38" s="4" t="s">
        <v>257</v>
      </c>
      <c r="B38" s="69" t="s">
        <v>59</v>
      </c>
      <c r="C38" s="53" t="s">
        <v>57</v>
      </c>
      <c r="D38" s="53" t="s">
        <v>26</v>
      </c>
      <c r="E38" s="68">
        <f t="shared" si="40"/>
        <v>10</v>
      </c>
      <c r="F38" s="3" t="s">
        <v>18</v>
      </c>
      <c r="G38" s="3">
        <v>10</v>
      </c>
      <c r="H38" s="3">
        <f>J38</f>
        <v>10</v>
      </c>
      <c r="I38" s="3" t="s">
        <v>18</v>
      </c>
      <c r="J38" s="3">
        <v>10</v>
      </c>
      <c r="K38" s="3">
        <f>M38</f>
        <v>10</v>
      </c>
      <c r="L38" s="3" t="s">
        <v>18</v>
      </c>
      <c r="M38" s="3">
        <v>10</v>
      </c>
      <c r="N38" s="8">
        <f t="shared" si="5"/>
        <v>1</v>
      </c>
      <c r="O38" s="8">
        <f t="shared" si="6"/>
        <v>1</v>
      </c>
    </row>
    <row r="39" spans="1:15" s="2" customFormat="1" ht="33" x14ac:dyDescent="0.25">
      <c r="A39" s="4" t="s">
        <v>295</v>
      </c>
      <c r="B39" s="69" t="s">
        <v>45</v>
      </c>
      <c r="C39" s="53" t="s">
        <v>57</v>
      </c>
      <c r="D39" s="53" t="s">
        <v>26</v>
      </c>
      <c r="E39" s="68">
        <f t="shared" si="40"/>
        <v>10</v>
      </c>
      <c r="F39" s="3" t="s">
        <v>18</v>
      </c>
      <c r="G39" s="3">
        <v>10</v>
      </c>
      <c r="H39" s="3">
        <f>J39</f>
        <v>0</v>
      </c>
      <c r="I39" s="3" t="s">
        <v>18</v>
      </c>
      <c r="J39" s="3">
        <v>0</v>
      </c>
      <c r="K39" s="3">
        <f>M39</f>
        <v>0</v>
      </c>
      <c r="L39" s="3" t="s">
        <v>18</v>
      </c>
      <c r="M39" s="3">
        <v>0</v>
      </c>
      <c r="N39" s="8">
        <f t="shared" si="5"/>
        <v>0</v>
      </c>
      <c r="O39" s="8">
        <f t="shared" si="6"/>
        <v>0</v>
      </c>
    </row>
    <row r="40" spans="1:15" s="2" customFormat="1" ht="33" x14ac:dyDescent="0.25">
      <c r="A40" s="4" t="s">
        <v>434</v>
      </c>
      <c r="B40" s="125" t="s">
        <v>79</v>
      </c>
      <c r="C40" s="53" t="s">
        <v>57</v>
      </c>
      <c r="D40" s="53" t="s">
        <v>26</v>
      </c>
      <c r="E40" s="68">
        <v>10</v>
      </c>
      <c r="F40" s="3" t="s">
        <v>18</v>
      </c>
      <c r="G40" s="3">
        <v>10</v>
      </c>
      <c r="H40" s="3">
        <f>J40</f>
        <v>10</v>
      </c>
      <c r="I40" s="3"/>
      <c r="J40" s="3">
        <v>10</v>
      </c>
      <c r="K40" s="3">
        <f>M40</f>
        <v>10</v>
      </c>
      <c r="L40" s="3"/>
      <c r="M40" s="3">
        <v>10</v>
      </c>
      <c r="N40" s="8">
        <f t="shared" ref="N40" si="43">H40/E40</f>
        <v>1</v>
      </c>
      <c r="O40" s="8">
        <f t="shared" ref="O40" si="44">K40/E40</f>
        <v>1</v>
      </c>
    </row>
    <row r="41" spans="1:15" s="2" customFormat="1" ht="39.75" customHeight="1" x14ac:dyDescent="0.25">
      <c r="A41" s="4"/>
      <c r="B41" s="168" t="s">
        <v>206</v>
      </c>
      <c r="C41" s="168"/>
      <c r="D41" s="169"/>
      <c r="E41" s="67">
        <f>SUM(E42:E44)</f>
        <v>836.40000000000009</v>
      </c>
      <c r="F41" s="67">
        <f>SUM(F42:F44)</f>
        <v>0</v>
      </c>
      <c r="G41" s="67">
        <f>SUM(G42:G44)</f>
        <v>836.40000000000009</v>
      </c>
      <c r="H41" s="67">
        <f t="shared" ref="H41:M41" si="45">SUM(H42:H44)</f>
        <v>836.31899999999996</v>
      </c>
      <c r="I41" s="67">
        <f t="shared" si="45"/>
        <v>0</v>
      </c>
      <c r="J41" s="67">
        <f t="shared" si="45"/>
        <v>836.31899999999996</v>
      </c>
      <c r="K41" s="67">
        <f t="shared" si="45"/>
        <v>836.31899999999996</v>
      </c>
      <c r="L41" s="67">
        <f t="shared" si="45"/>
        <v>0</v>
      </c>
      <c r="M41" s="67">
        <f t="shared" si="45"/>
        <v>836.31899999999996</v>
      </c>
      <c r="N41" s="44">
        <f>H41/E41</f>
        <v>0.99990315638450489</v>
      </c>
      <c r="O41" s="44">
        <f t="shared" si="6"/>
        <v>0.99990315638450489</v>
      </c>
    </row>
    <row r="42" spans="1:15" s="2" customFormat="1" ht="59.25" customHeight="1" x14ac:dyDescent="0.25">
      <c r="A42" s="4" t="s">
        <v>116</v>
      </c>
      <c r="B42" s="66" t="s">
        <v>211</v>
      </c>
      <c r="C42" s="53" t="s">
        <v>57</v>
      </c>
      <c r="D42" s="53" t="s">
        <v>26</v>
      </c>
      <c r="E42" s="68">
        <f>G42</f>
        <v>407.1</v>
      </c>
      <c r="F42" s="3" t="s">
        <v>18</v>
      </c>
      <c r="G42" s="3">
        <v>407.1</v>
      </c>
      <c r="H42" s="3">
        <f>J42</f>
        <v>407.1</v>
      </c>
      <c r="I42" s="3" t="s">
        <v>18</v>
      </c>
      <c r="J42" s="3">
        <v>407.1</v>
      </c>
      <c r="K42" s="3">
        <f>M42</f>
        <v>407.1</v>
      </c>
      <c r="L42" s="3" t="s">
        <v>18</v>
      </c>
      <c r="M42" s="3">
        <v>407.1</v>
      </c>
      <c r="N42" s="8">
        <f t="shared" si="5"/>
        <v>1</v>
      </c>
      <c r="O42" s="8">
        <f t="shared" si="6"/>
        <v>1</v>
      </c>
    </row>
    <row r="43" spans="1:15" s="2" customFormat="1" ht="70.5" customHeight="1" x14ac:dyDescent="0.25">
      <c r="A43" s="4" t="s">
        <v>117</v>
      </c>
      <c r="B43" s="152" t="s">
        <v>267</v>
      </c>
      <c r="C43" s="53" t="s">
        <v>57</v>
      </c>
      <c r="D43" s="53" t="s">
        <v>26</v>
      </c>
      <c r="E43" s="68">
        <f>G43</f>
        <v>390.8</v>
      </c>
      <c r="F43" s="3" t="s">
        <v>18</v>
      </c>
      <c r="G43" s="3">
        <v>390.8</v>
      </c>
      <c r="H43" s="3">
        <f>J43</f>
        <v>390.77</v>
      </c>
      <c r="I43" s="3" t="s">
        <v>18</v>
      </c>
      <c r="J43" s="3">
        <v>390.77</v>
      </c>
      <c r="K43" s="3">
        <f>M43</f>
        <v>390.77</v>
      </c>
      <c r="L43" s="3" t="s">
        <v>18</v>
      </c>
      <c r="M43" s="3">
        <v>390.77</v>
      </c>
      <c r="N43" s="8">
        <f t="shared" si="5"/>
        <v>0.99992323439099273</v>
      </c>
      <c r="O43" s="8">
        <f t="shared" si="6"/>
        <v>0.99992323439099273</v>
      </c>
    </row>
    <row r="44" spans="1:15" s="2" customFormat="1" ht="70.5" customHeight="1" x14ac:dyDescent="0.25">
      <c r="A44" s="4" t="s">
        <v>312</v>
      </c>
      <c r="B44" s="153" t="s">
        <v>438</v>
      </c>
      <c r="C44" s="53" t="s">
        <v>57</v>
      </c>
      <c r="D44" s="53" t="s">
        <v>26</v>
      </c>
      <c r="E44" s="68">
        <f>G44</f>
        <v>38.5</v>
      </c>
      <c r="F44" s="3" t="s">
        <v>18</v>
      </c>
      <c r="G44" s="3">
        <v>38.5</v>
      </c>
      <c r="H44" s="3">
        <f>J44</f>
        <v>38.448999999999998</v>
      </c>
      <c r="I44" s="3" t="s">
        <v>18</v>
      </c>
      <c r="J44" s="3">
        <v>38.448999999999998</v>
      </c>
      <c r="K44" s="3">
        <f>M44</f>
        <v>38.448999999999998</v>
      </c>
      <c r="L44" s="3" t="s">
        <v>18</v>
      </c>
      <c r="M44" s="3">
        <v>38.448999999999998</v>
      </c>
      <c r="N44" s="8">
        <f t="shared" ref="N44:N45" si="46">H44/E44</f>
        <v>0.9986753246753246</v>
      </c>
      <c r="O44" s="8">
        <f t="shared" ref="O44:O45" si="47">K44/E44</f>
        <v>0.9986753246753246</v>
      </c>
    </row>
    <row r="45" spans="1:15" s="2" customFormat="1" x14ac:dyDescent="0.25">
      <c r="A45" s="9"/>
      <c r="B45" s="5" t="s">
        <v>2</v>
      </c>
      <c r="C45" s="5"/>
      <c r="D45" s="3"/>
      <c r="E45" s="6">
        <f t="shared" ref="E45:L45" si="48">E6+E13+E30+E33+E41</f>
        <v>53462.3</v>
      </c>
      <c r="F45" s="6">
        <f t="shared" si="48"/>
        <v>0</v>
      </c>
      <c r="G45" s="6">
        <f t="shared" si="48"/>
        <v>53462.3</v>
      </c>
      <c r="H45" s="6">
        <f t="shared" si="48"/>
        <v>37716.351999999999</v>
      </c>
      <c r="I45" s="6">
        <f t="shared" si="48"/>
        <v>0</v>
      </c>
      <c r="J45" s="6">
        <f t="shared" si="48"/>
        <v>37716.351999999999</v>
      </c>
      <c r="K45" s="6">
        <f t="shared" si="48"/>
        <v>37716.351999999999</v>
      </c>
      <c r="L45" s="6">
        <f t="shared" si="48"/>
        <v>0</v>
      </c>
      <c r="M45" s="6">
        <f>M6+M13+M30+M33+M41</f>
        <v>37716.351999999999</v>
      </c>
      <c r="N45" s="8">
        <f t="shared" si="46"/>
        <v>0.70547567164151181</v>
      </c>
      <c r="O45" s="8">
        <f t="shared" si="47"/>
        <v>0.70547567164151181</v>
      </c>
    </row>
    <row r="46" spans="1:15" x14ac:dyDescent="0.25">
      <c r="E46" s="52" t="s">
        <v>544</v>
      </c>
      <c r="G46" s="52"/>
      <c r="H46" s="43"/>
      <c r="J46" s="1" t="s">
        <v>544</v>
      </c>
    </row>
    <row r="51" spans="1:9" x14ac:dyDescent="0.25">
      <c r="B51" s="101" t="s">
        <v>381</v>
      </c>
      <c r="C51" s="101" t="s">
        <v>522</v>
      </c>
      <c r="D51" s="101" t="s">
        <v>520</v>
      </c>
      <c r="E51" s="101" t="s">
        <v>521</v>
      </c>
      <c r="I51" s="101"/>
    </row>
    <row r="52" spans="1:9" x14ac:dyDescent="0.25">
      <c r="A52" s="1" t="s">
        <v>523</v>
      </c>
      <c r="B52" s="102">
        <f>E45+'Подпрограмма 2'!E68+'Подпрограмма 3'!E14+'Подпрограмма 4'!E33+'Подпрограмма 5'!E126+'Подпрограмма 6'!E32</f>
        <v>518415.29999999993</v>
      </c>
      <c r="C52" s="102">
        <f>G45+'Подпрограмма 2'!G68+'Подпрограмма 3'!H14+'Подпрограмма 4'!G33+'Подпрограмма 5'!G126+'Подпрограмма 6'!H32</f>
        <v>508309.39999999997</v>
      </c>
      <c r="D52" s="102">
        <f>'Подпрограмма 4'!F33</f>
        <v>10000</v>
      </c>
      <c r="E52" s="101">
        <f>'Подпрограмма 3'!I14+'Подпрограмма 4'!H33</f>
        <v>105.9</v>
      </c>
      <c r="I52" s="101"/>
    </row>
    <row r="53" spans="1:9" x14ac:dyDescent="0.25">
      <c r="A53" s="1" t="s">
        <v>524</v>
      </c>
      <c r="B53" s="102">
        <f>H45+'Подпрограмма 2'!H68+'Подпрограмма 3'!J14+'Подпрограмма 4'!I33+'Подпрограмма 5'!H126+'Подпрограмма 6'!I32</f>
        <v>457673.82620999997</v>
      </c>
      <c r="C53" s="102">
        <v>447606.8</v>
      </c>
      <c r="D53" s="140">
        <f>'Подпрограмма 4'!J33</f>
        <v>9974.6543500000007</v>
      </c>
      <c r="E53" s="101">
        <f>'Подпрограмма 3'!N14+'Подпрограмма 4'!L33</f>
        <v>92.3</v>
      </c>
      <c r="I53" s="102"/>
    </row>
    <row r="55" spans="1:9" x14ac:dyDescent="0.25">
      <c r="B55" s="141">
        <f>B53/B52</f>
        <v>0.88283240523572515</v>
      </c>
    </row>
    <row r="57" spans="1:9" x14ac:dyDescent="0.25">
      <c r="C57" s="1">
        <v>447606.8</v>
      </c>
    </row>
  </sheetData>
  <mergeCells count="16">
    <mergeCell ref="A1:O1"/>
    <mergeCell ref="A2:O2"/>
    <mergeCell ref="A3:A4"/>
    <mergeCell ref="B3:B4"/>
    <mergeCell ref="C3:C4"/>
    <mergeCell ref="D3:D4"/>
    <mergeCell ref="E3:G3"/>
    <mergeCell ref="H3:J3"/>
    <mergeCell ref="K3:M3"/>
    <mergeCell ref="B33:D33"/>
    <mergeCell ref="B41:D41"/>
    <mergeCell ref="N3:N4"/>
    <mergeCell ref="O3:O4"/>
    <mergeCell ref="B6:D6"/>
    <mergeCell ref="B13:D13"/>
    <mergeCell ref="B30:D30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0"/>
  <sheetViews>
    <sheetView view="pageBreakPreview" topLeftCell="A46" zoomScale="90" zoomScaleNormal="100" zoomScaleSheetLayoutView="90" workbookViewId="0">
      <selection activeCell="I44" sqref="I44"/>
    </sheetView>
  </sheetViews>
  <sheetFormatPr defaultRowHeight="15.75" x14ac:dyDescent="0.25"/>
  <cols>
    <col min="1" max="1" width="7.7109375" style="58" customWidth="1"/>
    <col min="2" max="2" width="37.28515625" style="58" customWidth="1"/>
    <col min="3" max="3" width="14" style="58" hidden="1" customWidth="1"/>
    <col min="4" max="4" width="11.42578125" style="58" hidden="1" customWidth="1"/>
    <col min="5" max="5" width="28.28515625" style="58" customWidth="1"/>
    <col min="6" max="6" width="23.5703125" style="58" customWidth="1"/>
    <col min="7" max="7" width="21" style="58" customWidth="1"/>
    <col min="8" max="8" width="19.5703125" style="58" customWidth="1"/>
    <col min="9" max="9" width="16" style="58" customWidth="1"/>
    <col min="10" max="10" width="14.7109375" style="58" customWidth="1"/>
    <col min="11" max="12" width="14.140625" style="58" customWidth="1"/>
    <col min="13" max="13" width="15.140625" style="58" customWidth="1"/>
    <col min="14" max="255" width="9.140625" style="58"/>
    <col min="256" max="256" width="6.5703125" style="58" customWidth="1"/>
    <col min="257" max="257" width="35.28515625" style="58" customWidth="1"/>
    <col min="258" max="258" width="14" style="58" customWidth="1"/>
    <col min="259" max="259" width="11.42578125" style="58" customWidth="1"/>
    <col min="260" max="260" width="21.7109375" style="58" customWidth="1"/>
    <col min="261" max="261" width="13.7109375" style="58" customWidth="1"/>
    <col min="262" max="262" width="14.85546875" style="58" customWidth="1"/>
    <col min="263" max="263" width="19.5703125" style="58" customWidth="1"/>
    <col min="264" max="264" width="13.7109375" style="58" customWidth="1"/>
    <col min="265" max="265" width="14.7109375" style="58" customWidth="1"/>
    <col min="266" max="267" width="14.140625" style="58" customWidth="1"/>
    <col min="268" max="268" width="15.140625" style="58" customWidth="1"/>
    <col min="269" max="269" width="21.5703125" style="58" customWidth="1"/>
    <col min="270" max="511" width="9.140625" style="58"/>
    <col min="512" max="512" width="6.5703125" style="58" customWidth="1"/>
    <col min="513" max="513" width="35.28515625" style="58" customWidth="1"/>
    <col min="514" max="514" width="14" style="58" customWidth="1"/>
    <col min="515" max="515" width="11.42578125" style="58" customWidth="1"/>
    <col min="516" max="516" width="21.7109375" style="58" customWidth="1"/>
    <col min="517" max="517" width="13.7109375" style="58" customWidth="1"/>
    <col min="518" max="518" width="14.85546875" style="58" customWidth="1"/>
    <col min="519" max="519" width="19.5703125" style="58" customWidth="1"/>
    <col min="520" max="520" width="13.7109375" style="58" customWidth="1"/>
    <col min="521" max="521" width="14.7109375" style="58" customWidth="1"/>
    <col min="522" max="523" width="14.140625" style="58" customWidth="1"/>
    <col min="524" max="524" width="15.140625" style="58" customWidth="1"/>
    <col min="525" max="525" width="21.5703125" style="58" customWidth="1"/>
    <col min="526" max="767" width="9.140625" style="58"/>
    <col min="768" max="768" width="6.5703125" style="58" customWidth="1"/>
    <col min="769" max="769" width="35.28515625" style="58" customWidth="1"/>
    <col min="770" max="770" width="14" style="58" customWidth="1"/>
    <col min="771" max="771" width="11.42578125" style="58" customWidth="1"/>
    <col min="772" max="772" width="21.7109375" style="58" customWidth="1"/>
    <col min="773" max="773" width="13.7109375" style="58" customWidth="1"/>
    <col min="774" max="774" width="14.85546875" style="58" customWidth="1"/>
    <col min="775" max="775" width="19.5703125" style="58" customWidth="1"/>
    <col min="776" max="776" width="13.7109375" style="58" customWidth="1"/>
    <col min="777" max="777" width="14.7109375" style="58" customWidth="1"/>
    <col min="778" max="779" width="14.140625" style="58" customWidth="1"/>
    <col min="780" max="780" width="15.140625" style="58" customWidth="1"/>
    <col min="781" max="781" width="21.5703125" style="58" customWidth="1"/>
    <col min="782" max="1023" width="9.140625" style="58"/>
    <col min="1024" max="1024" width="6.5703125" style="58" customWidth="1"/>
    <col min="1025" max="1025" width="35.28515625" style="58" customWidth="1"/>
    <col min="1026" max="1026" width="14" style="58" customWidth="1"/>
    <col min="1027" max="1027" width="11.42578125" style="58" customWidth="1"/>
    <col min="1028" max="1028" width="21.7109375" style="58" customWidth="1"/>
    <col min="1029" max="1029" width="13.7109375" style="58" customWidth="1"/>
    <col min="1030" max="1030" width="14.85546875" style="58" customWidth="1"/>
    <col min="1031" max="1031" width="19.5703125" style="58" customWidth="1"/>
    <col min="1032" max="1032" width="13.7109375" style="58" customWidth="1"/>
    <col min="1033" max="1033" width="14.7109375" style="58" customWidth="1"/>
    <col min="1034" max="1035" width="14.140625" style="58" customWidth="1"/>
    <col min="1036" max="1036" width="15.140625" style="58" customWidth="1"/>
    <col min="1037" max="1037" width="21.5703125" style="58" customWidth="1"/>
    <col min="1038" max="1279" width="9.140625" style="58"/>
    <col min="1280" max="1280" width="6.5703125" style="58" customWidth="1"/>
    <col min="1281" max="1281" width="35.28515625" style="58" customWidth="1"/>
    <col min="1282" max="1282" width="14" style="58" customWidth="1"/>
    <col min="1283" max="1283" width="11.42578125" style="58" customWidth="1"/>
    <col min="1284" max="1284" width="21.7109375" style="58" customWidth="1"/>
    <col min="1285" max="1285" width="13.7109375" style="58" customWidth="1"/>
    <col min="1286" max="1286" width="14.85546875" style="58" customWidth="1"/>
    <col min="1287" max="1287" width="19.5703125" style="58" customWidth="1"/>
    <col min="1288" max="1288" width="13.7109375" style="58" customWidth="1"/>
    <col min="1289" max="1289" width="14.7109375" style="58" customWidth="1"/>
    <col min="1290" max="1291" width="14.140625" style="58" customWidth="1"/>
    <col min="1292" max="1292" width="15.140625" style="58" customWidth="1"/>
    <col min="1293" max="1293" width="21.5703125" style="58" customWidth="1"/>
    <col min="1294" max="1535" width="9.140625" style="58"/>
    <col min="1536" max="1536" width="6.5703125" style="58" customWidth="1"/>
    <col min="1537" max="1537" width="35.28515625" style="58" customWidth="1"/>
    <col min="1538" max="1538" width="14" style="58" customWidth="1"/>
    <col min="1539" max="1539" width="11.42578125" style="58" customWidth="1"/>
    <col min="1540" max="1540" width="21.7109375" style="58" customWidth="1"/>
    <col min="1541" max="1541" width="13.7109375" style="58" customWidth="1"/>
    <col min="1542" max="1542" width="14.85546875" style="58" customWidth="1"/>
    <col min="1543" max="1543" width="19.5703125" style="58" customWidth="1"/>
    <col min="1544" max="1544" width="13.7109375" style="58" customWidth="1"/>
    <col min="1545" max="1545" width="14.7109375" style="58" customWidth="1"/>
    <col min="1546" max="1547" width="14.140625" style="58" customWidth="1"/>
    <col min="1548" max="1548" width="15.140625" style="58" customWidth="1"/>
    <col min="1549" max="1549" width="21.5703125" style="58" customWidth="1"/>
    <col min="1550" max="1791" width="9.140625" style="58"/>
    <col min="1792" max="1792" width="6.5703125" style="58" customWidth="1"/>
    <col min="1793" max="1793" width="35.28515625" style="58" customWidth="1"/>
    <col min="1794" max="1794" width="14" style="58" customWidth="1"/>
    <col min="1795" max="1795" width="11.42578125" style="58" customWidth="1"/>
    <col min="1796" max="1796" width="21.7109375" style="58" customWidth="1"/>
    <col min="1797" max="1797" width="13.7109375" style="58" customWidth="1"/>
    <col min="1798" max="1798" width="14.85546875" style="58" customWidth="1"/>
    <col min="1799" max="1799" width="19.5703125" style="58" customWidth="1"/>
    <col min="1800" max="1800" width="13.7109375" style="58" customWidth="1"/>
    <col min="1801" max="1801" width="14.7109375" style="58" customWidth="1"/>
    <col min="1802" max="1803" width="14.140625" style="58" customWidth="1"/>
    <col min="1804" max="1804" width="15.140625" style="58" customWidth="1"/>
    <col min="1805" max="1805" width="21.5703125" style="58" customWidth="1"/>
    <col min="1806" max="2047" width="9.140625" style="58"/>
    <col min="2048" max="2048" width="6.5703125" style="58" customWidth="1"/>
    <col min="2049" max="2049" width="35.28515625" style="58" customWidth="1"/>
    <col min="2050" max="2050" width="14" style="58" customWidth="1"/>
    <col min="2051" max="2051" width="11.42578125" style="58" customWidth="1"/>
    <col min="2052" max="2052" width="21.7109375" style="58" customWidth="1"/>
    <col min="2053" max="2053" width="13.7109375" style="58" customWidth="1"/>
    <col min="2054" max="2054" width="14.85546875" style="58" customWidth="1"/>
    <col min="2055" max="2055" width="19.5703125" style="58" customWidth="1"/>
    <col min="2056" max="2056" width="13.7109375" style="58" customWidth="1"/>
    <col min="2057" max="2057" width="14.7109375" style="58" customWidth="1"/>
    <col min="2058" max="2059" width="14.140625" style="58" customWidth="1"/>
    <col min="2060" max="2060" width="15.140625" style="58" customWidth="1"/>
    <col min="2061" max="2061" width="21.5703125" style="58" customWidth="1"/>
    <col min="2062" max="2303" width="9.140625" style="58"/>
    <col min="2304" max="2304" width="6.5703125" style="58" customWidth="1"/>
    <col min="2305" max="2305" width="35.28515625" style="58" customWidth="1"/>
    <col min="2306" max="2306" width="14" style="58" customWidth="1"/>
    <col min="2307" max="2307" width="11.42578125" style="58" customWidth="1"/>
    <col min="2308" max="2308" width="21.7109375" style="58" customWidth="1"/>
    <col min="2309" max="2309" width="13.7109375" style="58" customWidth="1"/>
    <col min="2310" max="2310" width="14.85546875" style="58" customWidth="1"/>
    <col min="2311" max="2311" width="19.5703125" style="58" customWidth="1"/>
    <col min="2312" max="2312" width="13.7109375" style="58" customWidth="1"/>
    <col min="2313" max="2313" width="14.7109375" style="58" customWidth="1"/>
    <col min="2314" max="2315" width="14.140625" style="58" customWidth="1"/>
    <col min="2316" max="2316" width="15.140625" style="58" customWidth="1"/>
    <col min="2317" max="2317" width="21.5703125" style="58" customWidth="1"/>
    <col min="2318" max="2559" width="9.140625" style="58"/>
    <col min="2560" max="2560" width="6.5703125" style="58" customWidth="1"/>
    <col min="2561" max="2561" width="35.28515625" style="58" customWidth="1"/>
    <col min="2562" max="2562" width="14" style="58" customWidth="1"/>
    <col min="2563" max="2563" width="11.42578125" style="58" customWidth="1"/>
    <col min="2564" max="2564" width="21.7109375" style="58" customWidth="1"/>
    <col min="2565" max="2565" width="13.7109375" style="58" customWidth="1"/>
    <col min="2566" max="2566" width="14.85546875" style="58" customWidth="1"/>
    <col min="2567" max="2567" width="19.5703125" style="58" customWidth="1"/>
    <col min="2568" max="2568" width="13.7109375" style="58" customWidth="1"/>
    <col min="2569" max="2569" width="14.7109375" style="58" customWidth="1"/>
    <col min="2570" max="2571" width="14.140625" style="58" customWidth="1"/>
    <col min="2572" max="2572" width="15.140625" style="58" customWidth="1"/>
    <col min="2573" max="2573" width="21.5703125" style="58" customWidth="1"/>
    <col min="2574" max="2815" width="9.140625" style="58"/>
    <col min="2816" max="2816" width="6.5703125" style="58" customWidth="1"/>
    <col min="2817" max="2817" width="35.28515625" style="58" customWidth="1"/>
    <col min="2818" max="2818" width="14" style="58" customWidth="1"/>
    <col min="2819" max="2819" width="11.42578125" style="58" customWidth="1"/>
    <col min="2820" max="2820" width="21.7109375" style="58" customWidth="1"/>
    <col min="2821" max="2821" width="13.7109375" style="58" customWidth="1"/>
    <col min="2822" max="2822" width="14.85546875" style="58" customWidth="1"/>
    <col min="2823" max="2823" width="19.5703125" style="58" customWidth="1"/>
    <col min="2824" max="2824" width="13.7109375" style="58" customWidth="1"/>
    <col min="2825" max="2825" width="14.7109375" style="58" customWidth="1"/>
    <col min="2826" max="2827" width="14.140625" style="58" customWidth="1"/>
    <col min="2828" max="2828" width="15.140625" style="58" customWidth="1"/>
    <col min="2829" max="2829" width="21.5703125" style="58" customWidth="1"/>
    <col min="2830" max="3071" width="9.140625" style="58"/>
    <col min="3072" max="3072" width="6.5703125" style="58" customWidth="1"/>
    <col min="3073" max="3073" width="35.28515625" style="58" customWidth="1"/>
    <col min="3074" max="3074" width="14" style="58" customWidth="1"/>
    <col min="3075" max="3075" width="11.42578125" style="58" customWidth="1"/>
    <col min="3076" max="3076" width="21.7109375" style="58" customWidth="1"/>
    <col min="3077" max="3077" width="13.7109375" style="58" customWidth="1"/>
    <col min="3078" max="3078" width="14.85546875" style="58" customWidth="1"/>
    <col min="3079" max="3079" width="19.5703125" style="58" customWidth="1"/>
    <col min="3080" max="3080" width="13.7109375" style="58" customWidth="1"/>
    <col min="3081" max="3081" width="14.7109375" style="58" customWidth="1"/>
    <col min="3082" max="3083" width="14.140625" style="58" customWidth="1"/>
    <col min="3084" max="3084" width="15.140625" style="58" customWidth="1"/>
    <col min="3085" max="3085" width="21.5703125" style="58" customWidth="1"/>
    <col min="3086" max="3327" width="9.140625" style="58"/>
    <col min="3328" max="3328" width="6.5703125" style="58" customWidth="1"/>
    <col min="3329" max="3329" width="35.28515625" style="58" customWidth="1"/>
    <col min="3330" max="3330" width="14" style="58" customWidth="1"/>
    <col min="3331" max="3331" width="11.42578125" style="58" customWidth="1"/>
    <col min="3332" max="3332" width="21.7109375" style="58" customWidth="1"/>
    <col min="3333" max="3333" width="13.7109375" style="58" customWidth="1"/>
    <col min="3334" max="3334" width="14.85546875" style="58" customWidth="1"/>
    <col min="3335" max="3335" width="19.5703125" style="58" customWidth="1"/>
    <col min="3336" max="3336" width="13.7109375" style="58" customWidth="1"/>
    <col min="3337" max="3337" width="14.7109375" style="58" customWidth="1"/>
    <col min="3338" max="3339" width="14.140625" style="58" customWidth="1"/>
    <col min="3340" max="3340" width="15.140625" style="58" customWidth="1"/>
    <col min="3341" max="3341" width="21.5703125" style="58" customWidth="1"/>
    <col min="3342" max="3583" width="9.140625" style="58"/>
    <col min="3584" max="3584" width="6.5703125" style="58" customWidth="1"/>
    <col min="3585" max="3585" width="35.28515625" style="58" customWidth="1"/>
    <col min="3586" max="3586" width="14" style="58" customWidth="1"/>
    <col min="3587" max="3587" width="11.42578125" style="58" customWidth="1"/>
    <col min="3588" max="3588" width="21.7109375" style="58" customWidth="1"/>
    <col min="3589" max="3589" width="13.7109375" style="58" customWidth="1"/>
    <col min="3590" max="3590" width="14.85546875" style="58" customWidth="1"/>
    <col min="3591" max="3591" width="19.5703125" style="58" customWidth="1"/>
    <col min="3592" max="3592" width="13.7109375" style="58" customWidth="1"/>
    <col min="3593" max="3593" width="14.7109375" style="58" customWidth="1"/>
    <col min="3594" max="3595" width="14.140625" style="58" customWidth="1"/>
    <col min="3596" max="3596" width="15.140625" style="58" customWidth="1"/>
    <col min="3597" max="3597" width="21.5703125" style="58" customWidth="1"/>
    <col min="3598" max="3839" width="9.140625" style="58"/>
    <col min="3840" max="3840" width="6.5703125" style="58" customWidth="1"/>
    <col min="3841" max="3841" width="35.28515625" style="58" customWidth="1"/>
    <col min="3842" max="3842" width="14" style="58" customWidth="1"/>
    <col min="3843" max="3843" width="11.42578125" style="58" customWidth="1"/>
    <col min="3844" max="3844" width="21.7109375" style="58" customWidth="1"/>
    <col min="3845" max="3845" width="13.7109375" style="58" customWidth="1"/>
    <col min="3846" max="3846" width="14.85546875" style="58" customWidth="1"/>
    <col min="3847" max="3847" width="19.5703125" style="58" customWidth="1"/>
    <col min="3848" max="3848" width="13.7109375" style="58" customWidth="1"/>
    <col min="3849" max="3849" width="14.7109375" style="58" customWidth="1"/>
    <col min="3850" max="3851" width="14.140625" style="58" customWidth="1"/>
    <col min="3852" max="3852" width="15.140625" style="58" customWidth="1"/>
    <col min="3853" max="3853" width="21.5703125" style="58" customWidth="1"/>
    <col min="3854" max="4095" width="9.140625" style="58"/>
    <col min="4096" max="4096" width="6.5703125" style="58" customWidth="1"/>
    <col min="4097" max="4097" width="35.28515625" style="58" customWidth="1"/>
    <col min="4098" max="4098" width="14" style="58" customWidth="1"/>
    <col min="4099" max="4099" width="11.42578125" style="58" customWidth="1"/>
    <col min="4100" max="4100" width="21.7109375" style="58" customWidth="1"/>
    <col min="4101" max="4101" width="13.7109375" style="58" customWidth="1"/>
    <col min="4102" max="4102" width="14.85546875" style="58" customWidth="1"/>
    <col min="4103" max="4103" width="19.5703125" style="58" customWidth="1"/>
    <col min="4104" max="4104" width="13.7109375" style="58" customWidth="1"/>
    <col min="4105" max="4105" width="14.7109375" style="58" customWidth="1"/>
    <col min="4106" max="4107" width="14.140625" style="58" customWidth="1"/>
    <col min="4108" max="4108" width="15.140625" style="58" customWidth="1"/>
    <col min="4109" max="4109" width="21.5703125" style="58" customWidth="1"/>
    <col min="4110" max="4351" width="9.140625" style="58"/>
    <col min="4352" max="4352" width="6.5703125" style="58" customWidth="1"/>
    <col min="4353" max="4353" width="35.28515625" style="58" customWidth="1"/>
    <col min="4354" max="4354" width="14" style="58" customWidth="1"/>
    <col min="4355" max="4355" width="11.42578125" style="58" customWidth="1"/>
    <col min="4356" max="4356" width="21.7109375" style="58" customWidth="1"/>
    <col min="4357" max="4357" width="13.7109375" style="58" customWidth="1"/>
    <col min="4358" max="4358" width="14.85546875" style="58" customWidth="1"/>
    <col min="4359" max="4359" width="19.5703125" style="58" customWidth="1"/>
    <col min="4360" max="4360" width="13.7109375" style="58" customWidth="1"/>
    <col min="4361" max="4361" width="14.7109375" style="58" customWidth="1"/>
    <col min="4362" max="4363" width="14.140625" style="58" customWidth="1"/>
    <col min="4364" max="4364" width="15.140625" style="58" customWidth="1"/>
    <col min="4365" max="4365" width="21.5703125" style="58" customWidth="1"/>
    <col min="4366" max="4607" width="9.140625" style="58"/>
    <col min="4608" max="4608" width="6.5703125" style="58" customWidth="1"/>
    <col min="4609" max="4609" width="35.28515625" style="58" customWidth="1"/>
    <col min="4610" max="4610" width="14" style="58" customWidth="1"/>
    <col min="4611" max="4611" width="11.42578125" style="58" customWidth="1"/>
    <col min="4612" max="4612" width="21.7109375" style="58" customWidth="1"/>
    <col min="4613" max="4613" width="13.7109375" style="58" customWidth="1"/>
    <col min="4614" max="4614" width="14.85546875" style="58" customWidth="1"/>
    <col min="4615" max="4615" width="19.5703125" style="58" customWidth="1"/>
    <col min="4616" max="4616" width="13.7109375" style="58" customWidth="1"/>
    <col min="4617" max="4617" width="14.7109375" style="58" customWidth="1"/>
    <col min="4618" max="4619" width="14.140625" style="58" customWidth="1"/>
    <col min="4620" max="4620" width="15.140625" style="58" customWidth="1"/>
    <col min="4621" max="4621" width="21.5703125" style="58" customWidth="1"/>
    <col min="4622" max="4863" width="9.140625" style="58"/>
    <col min="4864" max="4864" width="6.5703125" style="58" customWidth="1"/>
    <col min="4865" max="4865" width="35.28515625" style="58" customWidth="1"/>
    <col min="4866" max="4866" width="14" style="58" customWidth="1"/>
    <col min="4867" max="4867" width="11.42578125" style="58" customWidth="1"/>
    <col min="4868" max="4868" width="21.7109375" style="58" customWidth="1"/>
    <col min="4869" max="4869" width="13.7109375" style="58" customWidth="1"/>
    <col min="4870" max="4870" width="14.85546875" style="58" customWidth="1"/>
    <col min="4871" max="4871" width="19.5703125" style="58" customWidth="1"/>
    <col min="4872" max="4872" width="13.7109375" style="58" customWidth="1"/>
    <col min="4873" max="4873" width="14.7109375" style="58" customWidth="1"/>
    <col min="4874" max="4875" width="14.140625" style="58" customWidth="1"/>
    <col min="4876" max="4876" width="15.140625" style="58" customWidth="1"/>
    <col min="4877" max="4877" width="21.5703125" style="58" customWidth="1"/>
    <col min="4878" max="5119" width="9.140625" style="58"/>
    <col min="5120" max="5120" width="6.5703125" style="58" customWidth="1"/>
    <col min="5121" max="5121" width="35.28515625" style="58" customWidth="1"/>
    <col min="5122" max="5122" width="14" style="58" customWidth="1"/>
    <col min="5123" max="5123" width="11.42578125" style="58" customWidth="1"/>
    <col min="5124" max="5124" width="21.7109375" style="58" customWidth="1"/>
    <col min="5125" max="5125" width="13.7109375" style="58" customWidth="1"/>
    <col min="5126" max="5126" width="14.85546875" style="58" customWidth="1"/>
    <col min="5127" max="5127" width="19.5703125" style="58" customWidth="1"/>
    <col min="5128" max="5128" width="13.7109375" style="58" customWidth="1"/>
    <col min="5129" max="5129" width="14.7109375" style="58" customWidth="1"/>
    <col min="5130" max="5131" width="14.140625" style="58" customWidth="1"/>
    <col min="5132" max="5132" width="15.140625" style="58" customWidth="1"/>
    <col min="5133" max="5133" width="21.5703125" style="58" customWidth="1"/>
    <col min="5134" max="5375" width="9.140625" style="58"/>
    <col min="5376" max="5376" width="6.5703125" style="58" customWidth="1"/>
    <col min="5377" max="5377" width="35.28515625" style="58" customWidth="1"/>
    <col min="5378" max="5378" width="14" style="58" customWidth="1"/>
    <col min="5379" max="5379" width="11.42578125" style="58" customWidth="1"/>
    <col min="5380" max="5380" width="21.7109375" style="58" customWidth="1"/>
    <col min="5381" max="5381" width="13.7109375" style="58" customWidth="1"/>
    <col min="5382" max="5382" width="14.85546875" style="58" customWidth="1"/>
    <col min="5383" max="5383" width="19.5703125" style="58" customWidth="1"/>
    <col min="5384" max="5384" width="13.7109375" style="58" customWidth="1"/>
    <col min="5385" max="5385" width="14.7109375" style="58" customWidth="1"/>
    <col min="5386" max="5387" width="14.140625" style="58" customWidth="1"/>
    <col min="5388" max="5388" width="15.140625" style="58" customWidth="1"/>
    <col min="5389" max="5389" width="21.5703125" style="58" customWidth="1"/>
    <col min="5390" max="5631" width="9.140625" style="58"/>
    <col min="5632" max="5632" width="6.5703125" style="58" customWidth="1"/>
    <col min="5633" max="5633" width="35.28515625" style="58" customWidth="1"/>
    <col min="5634" max="5634" width="14" style="58" customWidth="1"/>
    <col min="5635" max="5635" width="11.42578125" style="58" customWidth="1"/>
    <col min="5636" max="5636" width="21.7109375" style="58" customWidth="1"/>
    <col min="5637" max="5637" width="13.7109375" style="58" customWidth="1"/>
    <col min="5638" max="5638" width="14.85546875" style="58" customWidth="1"/>
    <col min="5639" max="5639" width="19.5703125" style="58" customWidth="1"/>
    <col min="5640" max="5640" width="13.7109375" style="58" customWidth="1"/>
    <col min="5641" max="5641" width="14.7109375" style="58" customWidth="1"/>
    <col min="5642" max="5643" width="14.140625" style="58" customWidth="1"/>
    <col min="5644" max="5644" width="15.140625" style="58" customWidth="1"/>
    <col min="5645" max="5645" width="21.5703125" style="58" customWidth="1"/>
    <col min="5646" max="5887" width="9.140625" style="58"/>
    <col min="5888" max="5888" width="6.5703125" style="58" customWidth="1"/>
    <col min="5889" max="5889" width="35.28515625" style="58" customWidth="1"/>
    <col min="5890" max="5890" width="14" style="58" customWidth="1"/>
    <col min="5891" max="5891" width="11.42578125" style="58" customWidth="1"/>
    <col min="5892" max="5892" width="21.7109375" style="58" customWidth="1"/>
    <col min="5893" max="5893" width="13.7109375" style="58" customWidth="1"/>
    <col min="5894" max="5894" width="14.85546875" style="58" customWidth="1"/>
    <col min="5895" max="5895" width="19.5703125" style="58" customWidth="1"/>
    <col min="5896" max="5896" width="13.7109375" style="58" customWidth="1"/>
    <col min="5897" max="5897" width="14.7109375" style="58" customWidth="1"/>
    <col min="5898" max="5899" width="14.140625" style="58" customWidth="1"/>
    <col min="5900" max="5900" width="15.140625" style="58" customWidth="1"/>
    <col min="5901" max="5901" width="21.5703125" style="58" customWidth="1"/>
    <col min="5902" max="6143" width="9.140625" style="58"/>
    <col min="6144" max="6144" width="6.5703125" style="58" customWidth="1"/>
    <col min="6145" max="6145" width="35.28515625" style="58" customWidth="1"/>
    <col min="6146" max="6146" width="14" style="58" customWidth="1"/>
    <col min="6147" max="6147" width="11.42578125" style="58" customWidth="1"/>
    <col min="6148" max="6148" width="21.7109375" style="58" customWidth="1"/>
    <col min="6149" max="6149" width="13.7109375" style="58" customWidth="1"/>
    <col min="6150" max="6150" width="14.85546875" style="58" customWidth="1"/>
    <col min="6151" max="6151" width="19.5703125" style="58" customWidth="1"/>
    <col min="6152" max="6152" width="13.7109375" style="58" customWidth="1"/>
    <col min="6153" max="6153" width="14.7109375" style="58" customWidth="1"/>
    <col min="6154" max="6155" width="14.140625" style="58" customWidth="1"/>
    <col min="6156" max="6156" width="15.140625" style="58" customWidth="1"/>
    <col min="6157" max="6157" width="21.5703125" style="58" customWidth="1"/>
    <col min="6158" max="6399" width="9.140625" style="58"/>
    <col min="6400" max="6400" width="6.5703125" style="58" customWidth="1"/>
    <col min="6401" max="6401" width="35.28515625" style="58" customWidth="1"/>
    <col min="6402" max="6402" width="14" style="58" customWidth="1"/>
    <col min="6403" max="6403" width="11.42578125" style="58" customWidth="1"/>
    <col min="6404" max="6404" width="21.7109375" style="58" customWidth="1"/>
    <col min="6405" max="6405" width="13.7109375" style="58" customWidth="1"/>
    <col min="6406" max="6406" width="14.85546875" style="58" customWidth="1"/>
    <col min="6407" max="6407" width="19.5703125" style="58" customWidth="1"/>
    <col min="6408" max="6408" width="13.7109375" style="58" customWidth="1"/>
    <col min="6409" max="6409" width="14.7109375" style="58" customWidth="1"/>
    <col min="6410" max="6411" width="14.140625" style="58" customWidth="1"/>
    <col min="6412" max="6412" width="15.140625" style="58" customWidth="1"/>
    <col min="6413" max="6413" width="21.5703125" style="58" customWidth="1"/>
    <col min="6414" max="6655" width="9.140625" style="58"/>
    <col min="6656" max="6656" width="6.5703125" style="58" customWidth="1"/>
    <col min="6657" max="6657" width="35.28515625" style="58" customWidth="1"/>
    <col min="6658" max="6658" width="14" style="58" customWidth="1"/>
    <col min="6659" max="6659" width="11.42578125" style="58" customWidth="1"/>
    <col min="6660" max="6660" width="21.7109375" style="58" customWidth="1"/>
    <col min="6661" max="6661" width="13.7109375" style="58" customWidth="1"/>
    <col min="6662" max="6662" width="14.85546875" style="58" customWidth="1"/>
    <col min="6663" max="6663" width="19.5703125" style="58" customWidth="1"/>
    <col min="6664" max="6664" width="13.7109375" style="58" customWidth="1"/>
    <col min="6665" max="6665" width="14.7109375" style="58" customWidth="1"/>
    <col min="6666" max="6667" width="14.140625" style="58" customWidth="1"/>
    <col min="6668" max="6668" width="15.140625" style="58" customWidth="1"/>
    <col min="6669" max="6669" width="21.5703125" style="58" customWidth="1"/>
    <col min="6670" max="6911" width="9.140625" style="58"/>
    <col min="6912" max="6912" width="6.5703125" style="58" customWidth="1"/>
    <col min="6913" max="6913" width="35.28515625" style="58" customWidth="1"/>
    <col min="6914" max="6914" width="14" style="58" customWidth="1"/>
    <col min="6915" max="6915" width="11.42578125" style="58" customWidth="1"/>
    <col min="6916" max="6916" width="21.7109375" style="58" customWidth="1"/>
    <col min="6917" max="6917" width="13.7109375" style="58" customWidth="1"/>
    <col min="6918" max="6918" width="14.85546875" style="58" customWidth="1"/>
    <col min="6919" max="6919" width="19.5703125" style="58" customWidth="1"/>
    <col min="6920" max="6920" width="13.7109375" style="58" customWidth="1"/>
    <col min="6921" max="6921" width="14.7109375" style="58" customWidth="1"/>
    <col min="6922" max="6923" width="14.140625" style="58" customWidth="1"/>
    <col min="6924" max="6924" width="15.140625" style="58" customWidth="1"/>
    <col min="6925" max="6925" width="21.5703125" style="58" customWidth="1"/>
    <col min="6926" max="7167" width="9.140625" style="58"/>
    <col min="7168" max="7168" width="6.5703125" style="58" customWidth="1"/>
    <col min="7169" max="7169" width="35.28515625" style="58" customWidth="1"/>
    <col min="7170" max="7170" width="14" style="58" customWidth="1"/>
    <col min="7171" max="7171" width="11.42578125" style="58" customWidth="1"/>
    <col min="7172" max="7172" width="21.7109375" style="58" customWidth="1"/>
    <col min="7173" max="7173" width="13.7109375" style="58" customWidth="1"/>
    <col min="7174" max="7174" width="14.85546875" style="58" customWidth="1"/>
    <col min="7175" max="7175" width="19.5703125" style="58" customWidth="1"/>
    <col min="7176" max="7176" width="13.7109375" style="58" customWidth="1"/>
    <col min="7177" max="7177" width="14.7109375" style="58" customWidth="1"/>
    <col min="7178" max="7179" width="14.140625" style="58" customWidth="1"/>
    <col min="7180" max="7180" width="15.140625" style="58" customWidth="1"/>
    <col min="7181" max="7181" width="21.5703125" style="58" customWidth="1"/>
    <col min="7182" max="7423" width="9.140625" style="58"/>
    <col min="7424" max="7424" width="6.5703125" style="58" customWidth="1"/>
    <col min="7425" max="7425" width="35.28515625" style="58" customWidth="1"/>
    <col min="7426" max="7426" width="14" style="58" customWidth="1"/>
    <col min="7427" max="7427" width="11.42578125" style="58" customWidth="1"/>
    <col min="7428" max="7428" width="21.7109375" style="58" customWidth="1"/>
    <col min="7429" max="7429" width="13.7109375" style="58" customWidth="1"/>
    <col min="7430" max="7430" width="14.85546875" style="58" customWidth="1"/>
    <col min="7431" max="7431" width="19.5703125" style="58" customWidth="1"/>
    <col min="7432" max="7432" width="13.7109375" style="58" customWidth="1"/>
    <col min="7433" max="7433" width="14.7109375" style="58" customWidth="1"/>
    <col min="7434" max="7435" width="14.140625" style="58" customWidth="1"/>
    <col min="7436" max="7436" width="15.140625" style="58" customWidth="1"/>
    <col min="7437" max="7437" width="21.5703125" style="58" customWidth="1"/>
    <col min="7438" max="7679" width="9.140625" style="58"/>
    <col min="7680" max="7680" width="6.5703125" style="58" customWidth="1"/>
    <col min="7681" max="7681" width="35.28515625" style="58" customWidth="1"/>
    <col min="7682" max="7682" width="14" style="58" customWidth="1"/>
    <col min="7683" max="7683" width="11.42578125" style="58" customWidth="1"/>
    <col min="7684" max="7684" width="21.7109375" style="58" customWidth="1"/>
    <col min="7685" max="7685" width="13.7109375" style="58" customWidth="1"/>
    <col min="7686" max="7686" width="14.85546875" style="58" customWidth="1"/>
    <col min="7687" max="7687" width="19.5703125" style="58" customWidth="1"/>
    <col min="7688" max="7688" width="13.7109375" style="58" customWidth="1"/>
    <col min="7689" max="7689" width="14.7109375" style="58" customWidth="1"/>
    <col min="7690" max="7691" width="14.140625" style="58" customWidth="1"/>
    <col min="7692" max="7692" width="15.140625" style="58" customWidth="1"/>
    <col min="7693" max="7693" width="21.5703125" style="58" customWidth="1"/>
    <col min="7694" max="7935" width="9.140625" style="58"/>
    <col min="7936" max="7936" width="6.5703125" style="58" customWidth="1"/>
    <col min="7937" max="7937" width="35.28515625" style="58" customWidth="1"/>
    <col min="7938" max="7938" width="14" style="58" customWidth="1"/>
    <col min="7939" max="7939" width="11.42578125" style="58" customWidth="1"/>
    <col min="7940" max="7940" width="21.7109375" style="58" customWidth="1"/>
    <col min="7941" max="7941" width="13.7109375" style="58" customWidth="1"/>
    <col min="7942" max="7942" width="14.85546875" style="58" customWidth="1"/>
    <col min="7943" max="7943" width="19.5703125" style="58" customWidth="1"/>
    <col min="7944" max="7944" width="13.7109375" style="58" customWidth="1"/>
    <col min="7945" max="7945" width="14.7109375" style="58" customWidth="1"/>
    <col min="7946" max="7947" width="14.140625" style="58" customWidth="1"/>
    <col min="7948" max="7948" width="15.140625" style="58" customWidth="1"/>
    <col min="7949" max="7949" width="21.5703125" style="58" customWidth="1"/>
    <col min="7950" max="8191" width="9.140625" style="58"/>
    <col min="8192" max="8192" width="6.5703125" style="58" customWidth="1"/>
    <col min="8193" max="8193" width="35.28515625" style="58" customWidth="1"/>
    <col min="8194" max="8194" width="14" style="58" customWidth="1"/>
    <col min="8195" max="8195" width="11.42578125" style="58" customWidth="1"/>
    <col min="8196" max="8196" width="21.7109375" style="58" customWidth="1"/>
    <col min="8197" max="8197" width="13.7109375" style="58" customWidth="1"/>
    <col min="8198" max="8198" width="14.85546875" style="58" customWidth="1"/>
    <col min="8199" max="8199" width="19.5703125" style="58" customWidth="1"/>
    <col min="8200" max="8200" width="13.7109375" style="58" customWidth="1"/>
    <col min="8201" max="8201" width="14.7109375" style="58" customWidth="1"/>
    <col min="8202" max="8203" width="14.140625" style="58" customWidth="1"/>
    <col min="8204" max="8204" width="15.140625" style="58" customWidth="1"/>
    <col min="8205" max="8205" width="21.5703125" style="58" customWidth="1"/>
    <col min="8206" max="8447" width="9.140625" style="58"/>
    <col min="8448" max="8448" width="6.5703125" style="58" customWidth="1"/>
    <col min="8449" max="8449" width="35.28515625" style="58" customWidth="1"/>
    <col min="8450" max="8450" width="14" style="58" customWidth="1"/>
    <col min="8451" max="8451" width="11.42578125" style="58" customWidth="1"/>
    <col min="8452" max="8452" width="21.7109375" style="58" customWidth="1"/>
    <col min="8453" max="8453" width="13.7109375" style="58" customWidth="1"/>
    <col min="8454" max="8454" width="14.85546875" style="58" customWidth="1"/>
    <col min="8455" max="8455" width="19.5703125" style="58" customWidth="1"/>
    <col min="8456" max="8456" width="13.7109375" style="58" customWidth="1"/>
    <col min="8457" max="8457" width="14.7109375" style="58" customWidth="1"/>
    <col min="8458" max="8459" width="14.140625" style="58" customWidth="1"/>
    <col min="8460" max="8460" width="15.140625" style="58" customWidth="1"/>
    <col min="8461" max="8461" width="21.5703125" style="58" customWidth="1"/>
    <col min="8462" max="8703" width="9.140625" style="58"/>
    <col min="8704" max="8704" width="6.5703125" style="58" customWidth="1"/>
    <col min="8705" max="8705" width="35.28515625" style="58" customWidth="1"/>
    <col min="8706" max="8706" width="14" style="58" customWidth="1"/>
    <col min="8707" max="8707" width="11.42578125" style="58" customWidth="1"/>
    <col min="8708" max="8708" width="21.7109375" style="58" customWidth="1"/>
    <col min="8709" max="8709" width="13.7109375" style="58" customWidth="1"/>
    <col min="8710" max="8710" width="14.85546875" style="58" customWidth="1"/>
    <col min="8711" max="8711" width="19.5703125" style="58" customWidth="1"/>
    <col min="8712" max="8712" width="13.7109375" style="58" customWidth="1"/>
    <col min="8713" max="8713" width="14.7109375" style="58" customWidth="1"/>
    <col min="8714" max="8715" width="14.140625" style="58" customWidth="1"/>
    <col min="8716" max="8716" width="15.140625" style="58" customWidth="1"/>
    <col min="8717" max="8717" width="21.5703125" style="58" customWidth="1"/>
    <col min="8718" max="8959" width="9.140625" style="58"/>
    <col min="8960" max="8960" width="6.5703125" style="58" customWidth="1"/>
    <col min="8961" max="8961" width="35.28515625" style="58" customWidth="1"/>
    <col min="8962" max="8962" width="14" style="58" customWidth="1"/>
    <col min="8963" max="8963" width="11.42578125" style="58" customWidth="1"/>
    <col min="8964" max="8964" width="21.7109375" style="58" customWidth="1"/>
    <col min="8965" max="8965" width="13.7109375" style="58" customWidth="1"/>
    <col min="8966" max="8966" width="14.85546875" style="58" customWidth="1"/>
    <col min="8967" max="8967" width="19.5703125" style="58" customWidth="1"/>
    <col min="8968" max="8968" width="13.7109375" style="58" customWidth="1"/>
    <col min="8969" max="8969" width="14.7109375" style="58" customWidth="1"/>
    <col min="8970" max="8971" width="14.140625" style="58" customWidth="1"/>
    <col min="8972" max="8972" width="15.140625" style="58" customWidth="1"/>
    <col min="8973" max="8973" width="21.5703125" style="58" customWidth="1"/>
    <col min="8974" max="9215" width="9.140625" style="58"/>
    <col min="9216" max="9216" width="6.5703125" style="58" customWidth="1"/>
    <col min="9217" max="9217" width="35.28515625" style="58" customWidth="1"/>
    <col min="9218" max="9218" width="14" style="58" customWidth="1"/>
    <col min="9219" max="9219" width="11.42578125" style="58" customWidth="1"/>
    <col min="9220" max="9220" width="21.7109375" style="58" customWidth="1"/>
    <col min="9221" max="9221" width="13.7109375" style="58" customWidth="1"/>
    <col min="9222" max="9222" width="14.85546875" style="58" customWidth="1"/>
    <col min="9223" max="9223" width="19.5703125" style="58" customWidth="1"/>
    <col min="9224" max="9224" width="13.7109375" style="58" customWidth="1"/>
    <col min="9225" max="9225" width="14.7109375" style="58" customWidth="1"/>
    <col min="9226" max="9227" width="14.140625" style="58" customWidth="1"/>
    <col min="9228" max="9228" width="15.140625" style="58" customWidth="1"/>
    <col min="9229" max="9229" width="21.5703125" style="58" customWidth="1"/>
    <col min="9230" max="9471" width="9.140625" style="58"/>
    <col min="9472" max="9472" width="6.5703125" style="58" customWidth="1"/>
    <col min="9473" max="9473" width="35.28515625" style="58" customWidth="1"/>
    <col min="9474" max="9474" width="14" style="58" customWidth="1"/>
    <col min="9475" max="9475" width="11.42578125" style="58" customWidth="1"/>
    <col min="9476" max="9476" width="21.7109375" style="58" customWidth="1"/>
    <col min="9477" max="9477" width="13.7109375" style="58" customWidth="1"/>
    <col min="9478" max="9478" width="14.85546875" style="58" customWidth="1"/>
    <col min="9479" max="9479" width="19.5703125" style="58" customWidth="1"/>
    <col min="9480" max="9480" width="13.7109375" style="58" customWidth="1"/>
    <col min="9481" max="9481" width="14.7109375" style="58" customWidth="1"/>
    <col min="9482" max="9483" width="14.140625" style="58" customWidth="1"/>
    <col min="9484" max="9484" width="15.140625" style="58" customWidth="1"/>
    <col min="9485" max="9485" width="21.5703125" style="58" customWidth="1"/>
    <col min="9486" max="9727" width="9.140625" style="58"/>
    <col min="9728" max="9728" width="6.5703125" style="58" customWidth="1"/>
    <col min="9729" max="9729" width="35.28515625" style="58" customWidth="1"/>
    <col min="9730" max="9730" width="14" style="58" customWidth="1"/>
    <col min="9731" max="9731" width="11.42578125" style="58" customWidth="1"/>
    <col min="9732" max="9732" width="21.7109375" style="58" customWidth="1"/>
    <col min="9733" max="9733" width="13.7109375" style="58" customWidth="1"/>
    <col min="9734" max="9734" width="14.85546875" style="58" customWidth="1"/>
    <col min="9735" max="9735" width="19.5703125" style="58" customWidth="1"/>
    <col min="9736" max="9736" width="13.7109375" style="58" customWidth="1"/>
    <col min="9737" max="9737" width="14.7109375" style="58" customWidth="1"/>
    <col min="9738" max="9739" width="14.140625" style="58" customWidth="1"/>
    <col min="9740" max="9740" width="15.140625" style="58" customWidth="1"/>
    <col min="9741" max="9741" width="21.5703125" style="58" customWidth="1"/>
    <col min="9742" max="9983" width="9.140625" style="58"/>
    <col min="9984" max="9984" width="6.5703125" style="58" customWidth="1"/>
    <col min="9985" max="9985" width="35.28515625" style="58" customWidth="1"/>
    <col min="9986" max="9986" width="14" style="58" customWidth="1"/>
    <col min="9987" max="9987" width="11.42578125" style="58" customWidth="1"/>
    <col min="9988" max="9988" width="21.7109375" style="58" customWidth="1"/>
    <col min="9989" max="9989" width="13.7109375" style="58" customWidth="1"/>
    <col min="9990" max="9990" width="14.85546875" style="58" customWidth="1"/>
    <col min="9991" max="9991" width="19.5703125" style="58" customWidth="1"/>
    <col min="9992" max="9992" width="13.7109375" style="58" customWidth="1"/>
    <col min="9993" max="9993" width="14.7109375" style="58" customWidth="1"/>
    <col min="9994" max="9995" width="14.140625" style="58" customWidth="1"/>
    <col min="9996" max="9996" width="15.140625" style="58" customWidth="1"/>
    <col min="9997" max="9997" width="21.5703125" style="58" customWidth="1"/>
    <col min="9998" max="10239" width="9.140625" style="58"/>
    <col min="10240" max="10240" width="6.5703125" style="58" customWidth="1"/>
    <col min="10241" max="10241" width="35.28515625" style="58" customWidth="1"/>
    <col min="10242" max="10242" width="14" style="58" customWidth="1"/>
    <col min="10243" max="10243" width="11.42578125" style="58" customWidth="1"/>
    <col min="10244" max="10244" width="21.7109375" style="58" customWidth="1"/>
    <col min="10245" max="10245" width="13.7109375" style="58" customWidth="1"/>
    <col min="10246" max="10246" width="14.85546875" style="58" customWidth="1"/>
    <col min="10247" max="10247" width="19.5703125" style="58" customWidth="1"/>
    <col min="10248" max="10248" width="13.7109375" style="58" customWidth="1"/>
    <col min="10249" max="10249" width="14.7109375" style="58" customWidth="1"/>
    <col min="10250" max="10251" width="14.140625" style="58" customWidth="1"/>
    <col min="10252" max="10252" width="15.140625" style="58" customWidth="1"/>
    <col min="10253" max="10253" width="21.5703125" style="58" customWidth="1"/>
    <col min="10254" max="10495" width="9.140625" style="58"/>
    <col min="10496" max="10496" width="6.5703125" style="58" customWidth="1"/>
    <col min="10497" max="10497" width="35.28515625" style="58" customWidth="1"/>
    <col min="10498" max="10498" width="14" style="58" customWidth="1"/>
    <col min="10499" max="10499" width="11.42578125" style="58" customWidth="1"/>
    <col min="10500" max="10500" width="21.7109375" style="58" customWidth="1"/>
    <col min="10501" max="10501" width="13.7109375" style="58" customWidth="1"/>
    <col min="10502" max="10502" width="14.85546875" style="58" customWidth="1"/>
    <col min="10503" max="10503" width="19.5703125" style="58" customWidth="1"/>
    <col min="10504" max="10504" width="13.7109375" style="58" customWidth="1"/>
    <col min="10505" max="10505" width="14.7109375" style="58" customWidth="1"/>
    <col min="10506" max="10507" width="14.140625" style="58" customWidth="1"/>
    <col min="10508" max="10508" width="15.140625" style="58" customWidth="1"/>
    <col min="10509" max="10509" width="21.5703125" style="58" customWidth="1"/>
    <col min="10510" max="10751" width="9.140625" style="58"/>
    <col min="10752" max="10752" width="6.5703125" style="58" customWidth="1"/>
    <col min="10753" max="10753" width="35.28515625" style="58" customWidth="1"/>
    <col min="10754" max="10754" width="14" style="58" customWidth="1"/>
    <col min="10755" max="10755" width="11.42578125" style="58" customWidth="1"/>
    <col min="10756" max="10756" width="21.7109375" style="58" customWidth="1"/>
    <col min="10757" max="10757" width="13.7109375" style="58" customWidth="1"/>
    <col min="10758" max="10758" width="14.85546875" style="58" customWidth="1"/>
    <col min="10759" max="10759" width="19.5703125" style="58" customWidth="1"/>
    <col min="10760" max="10760" width="13.7109375" style="58" customWidth="1"/>
    <col min="10761" max="10761" width="14.7109375" style="58" customWidth="1"/>
    <col min="10762" max="10763" width="14.140625" style="58" customWidth="1"/>
    <col min="10764" max="10764" width="15.140625" style="58" customWidth="1"/>
    <col min="10765" max="10765" width="21.5703125" style="58" customWidth="1"/>
    <col min="10766" max="11007" width="9.140625" style="58"/>
    <col min="11008" max="11008" width="6.5703125" style="58" customWidth="1"/>
    <col min="11009" max="11009" width="35.28515625" style="58" customWidth="1"/>
    <col min="11010" max="11010" width="14" style="58" customWidth="1"/>
    <col min="11011" max="11011" width="11.42578125" style="58" customWidth="1"/>
    <col min="11012" max="11012" width="21.7109375" style="58" customWidth="1"/>
    <col min="11013" max="11013" width="13.7109375" style="58" customWidth="1"/>
    <col min="11014" max="11014" width="14.85546875" style="58" customWidth="1"/>
    <col min="11015" max="11015" width="19.5703125" style="58" customWidth="1"/>
    <col min="11016" max="11016" width="13.7109375" style="58" customWidth="1"/>
    <col min="11017" max="11017" width="14.7109375" style="58" customWidth="1"/>
    <col min="11018" max="11019" width="14.140625" style="58" customWidth="1"/>
    <col min="11020" max="11020" width="15.140625" style="58" customWidth="1"/>
    <col min="11021" max="11021" width="21.5703125" style="58" customWidth="1"/>
    <col min="11022" max="11263" width="9.140625" style="58"/>
    <col min="11264" max="11264" width="6.5703125" style="58" customWidth="1"/>
    <col min="11265" max="11265" width="35.28515625" style="58" customWidth="1"/>
    <col min="11266" max="11266" width="14" style="58" customWidth="1"/>
    <col min="11267" max="11267" width="11.42578125" style="58" customWidth="1"/>
    <col min="11268" max="11268" width="21.7109375" style="58" customWidth="1"/>
    <col min="11269" max="11269" width="13.7109375" style="58" customWidth="1"/>
    <col min="11270" max="11270" width="14.85546875" style="58" customWidth="1"/>
    <col min="11271" max="11271" width="19.5703125" style="58" customWidth="1"/>
    <col min="11272" max="11272" width="13.7109375" style="58" customWidth="1"/>
    <col min="11273" max="11273" width="14.7109375" style="58" customWidth="1"/>
    <col min="11274" max="11275" width="14.140625" style="58" customWidth="1"/>
    <col min="11276" max="11276" width="15.140625" style="58" customWidth="1"/>
    <col min="11277" max="11277" width="21.5703125" style="58" customWidth="1"/>
    <col min="11278" max="11519" width="9.140625" style="58"/>
    <col min="11520" max="11520" width="6.5703125" style="58" customWidth="1"/>
    <col min="11521" max="11521" width="35.28515625" style="58" customWidth="1"/>
    <col min="11522" max="11522" width="14" style="58" customWidth="1"/>
    <col min="11523" max="11523" width="11.42578125" style="58" customWidth="1"/>
    <col min="11524" max="11524" width="21.7109375" style="58" customWidth="1"/>
    <col min="11525" max="11525" width="13.7109375" style="58" customWidth="1"/>
    <col min="11526" max="11526" width="14.85546875" style="58" customWidth="1"/>
    <col min="11527" max="11527" width="19.5703125" style="58" customWidth="1"/>
    <col min="11528" max="11528" width="13.7109375" style="58" customWidth="1"/>
    <col min="11529" max="11529" width="14.7109375" style="58" customWidth="1"/>
    <col min="11530" max="11531" width="14.140625" style="58" customWidth="1"/>
    <col min="11532" max="11532" width="15.140625" style="58" customWidth="1"/>
    <col min="11533" max="11533" width="21.5703125" style="58" customWidth="1"/>
    <col min="11534" max="11775" width="9.140625" style="58"/>
    <col min="11776" max="11776" width="6.5703125" style="58" customWidth="1"/>
    <col min="11777" max="11777" width="35.28515625" style="58" customWidth="1"/>
    <col min="11778" max="11778" width="14" style="58" customWidth="1"/>
    <col min="11779" max="11779" width="11.42578125" style="58" customWidth="1"/>
    <col min="11780" max="11780" width="21.7109375" style="58" customWidth="1"/>
    <col min="11781" max="11781" width="13.7109375" style="58" customWidth="1"/>
    <col min="11782" max="11782" width="14.85546875" style="58" customWidth="1"/>
    <col min="11783" max="11783" width="19.5703125" style="58" customWidth="1"/>
    <col min="11784" max="11784" width="13.7109375" style="58" customWidth="1"/>
    <col min="11785" max="11785" width="14.7109375" style="58" customWidth="1"/>
    <col min="11786" max="11787" width="14.140625" style="58" customWidth="1"/>
    <col min="11788" max="11788" width="15.140625" style="58" customWidth="1"/>
    <col min="11789" max="11789" width="21.5703125" style="58" customWidth="1"/>
    <col min="11790" max="12031" width="9.140625" style="58"/>
    <col min="12032" max="12032" width="6.5703125" style="58" customWidth="1"/>
    <col min="12033" max="12033" width="35.28515625" style="58" customWidth="1"/>
    <col min="12034" max="12034" width="14" style="58" customWidth="1"/>
    <col min="12035" max="12035" width="11.42578125" style="58" customWidth="1"/>
    <col min="12036" max="12036" width="21.7109375" style="58" customWidth="1"/>
    <col min="12037" max="12037" width="13.7109375" style="58" customWidth="1"/>
    <col min="12038" max="12038" width="14.85546875" style="58" customWidth="1"/>
    <col min="12039" max="12039" width="19.5703125" style="58" customWidth="1"/>
    <col min="12040" max="12040" width="13.7109375" style="58" customWidth="1"/>
    <col min="12041" max="12041" width="14.7109375" style="58" customWidth="1"/>
    <col min="12042" max="12043" width="14.140625" style="58" customWidth="1"/>
    <col min="12044" max="12044" width="15.140625" style="58" customWidth="1"/>
    <col min="12045" max="12045" width="21.5703125" style="58" customWidth="1"/>
    <col min="12046" max="12287" width="9.140625" style="58"/>
    <col min="12288" max="12288" width="6.5703125" style="58" customWidth="1"/>
    <col min="12289" max="12289" width="35.28515625" style="58" customWidth="1"/>
    <col min="12290" max="12290" width="14" style="58" customWidth="1"/>
    <col min="12291" max="12291" width="11.42578125" style="58" customWidth="1"/>
    <col min="12292" max="12292" width="21.7109375" style="58" customWidth="1"/>
    <col min="12293" max="12293" width="13.7109375" style="58" customWidth="1"/>
    <col min="12294" max="12294" width="14.85546875" style="58" customWidth="1"/>
    <col min="12295" max="12295" width="19.5703125" style="58" customWidth="1"/>
    <col min="12296" max="12296" width="13.7109375" style="58" customWidth="1"/>
    <col min="12297" max="12297" width="14.7109375" style="58" customWidth="1"/>
    <col min="12298" max="12299" width="14.140625" style="58" customWidth="1"/>
    <col min="12300" max="12300" width="15.140625" style="58" customWidth="1"/>
    <col min="12301" max="12301" width="21.5703125" style="58" customWidth="1"/>
    <col min="12302" max="12543" width="9.140625" style="58"/>
    <col min="12544" max="12544" width="6.5703125" style="58" customWidth="1"/>
    <col min="12545" max="12545" width="35.28515625" style="58" customWidth="1"/>
    <col min="12546" max="12546" width="14" style="58" customWidth="1"/>
    <col min="12547" max="12547" width="11.42578125" style="58" customWidth="1"/>
    <col min="12548" max="12548" width="21.7109375" style="58" customWidth="1"/>
    <col min="12549" max="12549" width="13.7109375" style="58" customWidth="1"/>
    <col min="12550" max="12550" width="14.85546875" style="58" customWidth="1"/>
    <col min="12551" max="12551" width="19.5703125" style="58" customWidth="1"/>
    <col min="12552" max="12552" width="13.7109375" style="58" customWidth="1"/>
    <col min="12553" max="12553" width="14.7109375" style="58" customWidth="1"/>
    <col min="12554" max="12555" width="14.140625" style="58" customWidth="1"/>
    <col min="12556" max="12556" width="15.140625" style="58" customWidth="1"/>
    <col min="12557" max="12557" width="21.5703125" style="58" customWidth="1"/>
    <col min="12558" max="12799" width="9.140625" style="58"/>
    <col min="12800" max="12800" width="6.5703125" style="58" customWidth="1"/>
    <col min="12801" max="12801" width="35.28515625" style="58" customWidth="1"/>
    <col min="12802" max="12802" width="14" style="58" customWidth="1"/>
    <col min="12803" max="12803" width="11.42578125" style="58" customWidth="1"/>
    <col min="12804" max="12804" width="21.7109375" style="58" customWidth="1"/>
    <col min="12805" max="12805" width="13.7109375" style="58" customWidth="1"/>
    <col min="12806" max="12806" width="14.85546875" style="58" customWidth="1"/>
    <col min="12807" max="12807" width="19.5703125" style="58" customWidth="1"/>
    <col min="12808" max="12808" width="13.7109375" style="58" customWidth="1"/>
    <col min="12809" max="12809" width="14.7109375" style="58" customWidth="1"/>
    <col min="12810" max="12811" width="14.140625" style="58" customWidth="1"/>
    <col min="12812" max="12812" width="15.140625" style="58" customWidth="1"/>
    <col min="12813" max="12813" width="21.5703125" style="58" customWidth="1"/>
    <col min="12814" max="13055" width="9.140625" style="58"/>
    <col min="13056" max="13056" width="6.5703125" style="58" customWidth="1"/>
    <col min="13057" max="13057" width="35.28515625" style="58" customWidth="1"/>
    <col min="13058" max="13058" width="14" style="58" customWidth="1"/>
    <col min="13059" max="13059" width="11.42578125" style="58" customWidth="1"/>
    <col min="13060" max="13060" width="21.7109375" style="58" customWidth="1"/>
    <col min="13061" max="13061" width="13.7109375" style="58" customWidth="1"/>
    <col min="13062" max="13062" width="14.85546875" style="58" customWidth="1"/>
    <col min="13063" max="13063" width="19.5703125" style="58" customWidth="1"/>
    <col min="13064" max="13064" width="13.7109375" style="58" customWidth="1"/>
    <col min="13065" max="13065" width="14.7109375" style="58" customWidth="1"/>
    <col min="13066" max="13067" width="14.140625" style="58" customWidth="1"/>
    <col min="13068" max="13068" width="15.140625" style="58" customWidth="1"/>
    <col min="13069" max="13069" width="21.5703125" style="58" customWidth="1"/>
    <col min="13070" max="13311" width="9.140625" style="58"/>
    <col min="13312" max="13312" width="6.5703125" style="58" customWidth="1"/>
    <col min="13313" max="13313" width="35.28515625" style="58" customWidth="1"/>
    <col min="13314" max="13314" width="14" style="58" customWidth="1"/>
    <col min="13315" max="13315" width="11.42578125" style="58" customWidth="1"/>
    <col min="13316" max="13316" width="21.7109375" style="58" customWidth="1"/>
    <col min="13317" max="13317" width="13.7109375" style="58" customWidth="1"/>
    <col min="13318" max="13318" width="14.85546875" style="58" customWidth="1"/>
    <col min="13319" max="13319" width="19.5703125" style="58" customWidth="1"/>
    <col min="13320" max="13320" width="13.7109375" style="58" customWidth="1"/>
    <col min="13321" max="13321" width="14.7109375" style="58" customWidth="1"/>
    <col min="13322" max="13323" width="14.140625" style="58" customWidth="1"/>
    <col min="13324" max="13324" width="15.140625" style="58" customWidth="1"/>
    <col min="13325" max="13325" width="21.5703125" style="58" customWidth="1"/>
    <col min="13326" max="13567" width="9.140625" style="58"/>
    <col min="13568" max="13568" width="6.5703125" style="58" customWidth="1"/>
    <col min="13569" max="13569" width="35.28515625" style="58" customWidth="1"/>
    <col min="13570" max="13570" width="14" style="58" customWidth="1"/>
    <col min="13571" max="13571" width="11.42578125" style="58" customWidth="1"/>
    <col min="13572" max="13572" width="21.7109375" style="58" customWidth="1"/>
    <col min="13573" max="13573" width="13.7109375" style="58" customWidth="1"/>
    <col min="13574" max="13574" width="14.85546875" style="58" customWidth="1"/>
    <col min="13575" max="13575" width="19.5703125" style="58" customWidth="1"/>
    <col min="13576" max="13576" width="13.7109375" style="58" customWidth="1"/>
    <col min="13577" max="13577" width="14.7109375" style="58" customWidth="1"/>
    <col min="13578" max="13579" width="14.140625" style="58" customWidth="1"/>
    <col min="13580" max="13580" width="15.140625" style="58" customWidth="1"/>
    <col min="13581" max="13581" width="21.5703125" style="58" customWidth="1"/>
    <col min="13582" max="13823" width="9.140625" style="58"/>
    <col min="13824" max="13824" width="6.5703125" style="58" customWidth="1"/>
    <col min="13825" max="13825" width="35.28515625" style="58" customWidth="1"/>
    <col min="13826" max="13826" width="14" style="58" customWidth="1"/>
    <col min="13827" max="13827" width="11.42578125" style="58" customWidth="1"/>
    <col min="13828" max="13828" width="21.7109375" style="58" customWidth="1"/>
    <col min="13829" max="13829" width="13.7109375" style="58" customWidth="1"/>
    <col min="13830" max="13830" width="14.85546875" style="58" customWidth="1"/>
    <col min="13831" max="13831" width="19.5703125" style="58" customWidth="1"/>
    <col min="13832" max="13832" width="13.7109375" style="58" customWidth="1"/>
    <col min="13833" max="13833" width="14.7109375" style="58" customWidth="1"/>
    <col min="13834" max="13835" width="14.140625" style="58" customWidth="1"/>
    <col min="13836" max="13836" width="15.140625" style="58" customWidth="1"/>
    <col min="13837" max="13837" width="21.5703125" style="58" customWidth="1"/>
    <col min="13838" max="14079" width="9.140625" style="58"/>
    <col min="14080" max="14080" width="6.5703125" style="58" customWidth="1"/>
    <col min="14081" max="14081" width="35.28515625" style="58" customWidth="1"/>
    <col min="14082" max="14082" width="14" style="58" customWidth="1"/>
    <col min="14083" max="14083" width="11.42578125" style="58" customWidth="1"/>
    <col min="14084" max="14084" width="21.7109375" style="58" customWidth="1"/>
    <col min="14085" max="14085" width="13.7109375" style="58" customWidth="1"/>
    <col min="14086" max="14086" width="14.85546875" style="58" customWidth="1"/>
    <col min="14087" max="14087" width="19.5703125" style="58" customWidth="1"/>
    <col min="14088" max="14088" width="13.7109375" style="58" customWidth="1"/>
    <col min="14089" max="14089" width="14.7109375" style="58" customWidth="1"/>
    <col min="14090" max="14091" width="14.140625" style="58" customWidth="1"/>
    <col min="14092" max="14092" width="15.140625" style="58" customWidth="1"/>
    <col min="14093" max="14093" width="21.5703125" style="58" customWidth="1"/>
    <col min="14094" max="14335" width="9.140625" style="58"/>
    <col min="14336" max="14336" width="6.5703125" style="58" customWidth="1"/>
    <col min="14337" max="14337" width="35.28515625" style="58" customWidth="1"/>
    <col min="14338" max="14338" width="14" style="58" customWidth="1"/>
    <col min="14339" max="14339" width="11.42578125" style="58" customWidth="1"/>
    <col min="14340" max="14340" width="21.7109375" style="58" customWidth="1"/>
    <col min="14341" max="14341" width="13.7109375" style="58" customWidth="1"/>
    <col min="14342" max="14342" width="14.85546875" style="58" customWidth="1"/>
    <col min="14343" max="14343" width="19.5703125" style="58" customWidth="1"/>
    <col min="14344" max="14344" width="13.7109375" style="58" customWidth="1"/>
    <col min="14345" max="14345" width="14.7109375" style="58" customWidth="1"/>
    <col min="14346" max="14347" width="14.140625" style="58" customWidth="1"/>
    <col min="14348" max="14348" width="15.140625" style="58" customWidth="1"/>
    <col min="14349" max="14349" width="21.5703125" style="58" customWidth="1"/>
    <col min="14350" max="14591" width="9.140625" style="58"/>
    <col min="14592" max="14592" width="6.5703125" style="58" customWidth="1"/>
    <col min="14593" max="14593" width="35.28515625" style="58" customWidth="1"/>
    <col min="14594" max="14594" width="14" style="58" customWidth="1"/>
    <col min="14595" max="14595" width="11.42578125" style="58" customWidth="1"/>
    <col min="14596" max="14596" width="21.7109375" style="58" customWidth="1"/>
    <col min="14597" max="14597" width="13.7109375" style="58" customWidth="1"/>
    <col min="14598" max="14598" width="14.85546875" style="58" customWidth="1"/>
    <col min="14599" max="14599" width="19.5703125" style="58" customWidth="1"/>
    <col min="14600" max="14600" width="13.7109375" style="58" customWidth="1"/>
    <col min="14601" max="14601" width="14.7109375" style="58" customWidth="1"/>
    <col min="14602" max="14603" width="14.140625" style="58" customWidth="1"/>
    <col min="14604" max="14604" width="15.140625" style="58" customWidth="1"/>
    <col min="14605" max="14605" width="21.5703125" style="58" customWidth="1"/>
    <col min="14606" max="14847" width="9.140625" style="58"/>
    <col min="14848" max="14848" width="6.5703125" style="58" customWidth="1"/>
    <col min="14849" max="14849" width="35.28515625" style="58" customWidth="1"/>
    <col min="14850" max="14850" width="14" style="58" customWidth="1"/>
    <col min="14851" max="14851" width="11.42578125" style="58" customWidth="1"/>
    <col min="14852" max="14852" width="21.7109375" style="58" customWidth="1"/>
    <col min="14853" max="14853" width="13.7109375" style="58" customWidth="1"/>
    <col min="14854" max="14854" width="14.85546875" style="58" customWidth="1"/>
    <col min="14855" max="14855" width="19.5703125" style="58" customWidth="1"/>
    <col min="14856" max="14856" width="13.7109375" style="58" customWidth="1"/>
    <col min="14857" max="14857" width="14.7109375" style="58" customWidth="1"/>
    <col min="14858" max="14859" width="14.140625" style="58" customWidth="1"/>
    <col min="14860" max="14860" width="15.140625" style="58" customWidth="1"/>
    <col min="14861" max="14861" width="21.5703125" style="58" customWidth="1"/>
    <col min="14862" max="15103" width="9.140625" style="58"/>
    <col min="15104" max="15104" width="6.5703125" style="58" customWidth="1"/>
    <col min="15105" max="15105" width="35.28515625" style="58" customWidth="1"/>
    <col min="15106" max="15106" width="14" style="58" customWidth="1"/>
    <col min="15107" max="15107" width="11.42578125" style="58" customWidth="1"/>
    <col min="15108" max="15108" width="21.7109375" style="58" customWidth="1"/>
    <col min="15109" max="15109" width="13.7109375" style="58" customWidth="1"/>
    <col min="15110" max="15110" width="14.85546875" style="58" customWidth="1"/>
    <col min="15111" max="15111" width="19.5703125" style="58" customWidth="1"/>
    <col min="15112" max="15112" width="13.7109375" style="58" customWidth="1"/>
    <col min="15113" max="15113" width="14.7109375" style="58" customWidth="1"/>
    <col min="15114" max="15115" width="14.140625" style="58" customWidth="1"/>
    <col min="15116" max="15116" width="15.140625" style="58" customWidth="1"/>
    <col min="15117" max="15117" width="21.5703125" style="58" customWidth="1"/>
    <col min="15118" max="15359" width="9.140625" style="58"/>
    <col min="15360" max="15360" width="6.5703125" style="58" customWidth="1"/>
    <col min="15361" max="15361" width="35.28515625" style="58" customWidth="1"/>
    <col min="15362" max="15362" width="14" style="58" customWidth="1"/>
    <col min="15363" max="15363" width="11.42578125" style="58" customWidth="1"/>
    <col min="15364" max="15364" width="21.7109375" style="58" customWidth="1"/>
    <col min="15365" max="15365" width="13.7109375" style="58" customWidth="1"/>
    <col min="15366" max="15366" width="14.85546875" style="58" customWidth="1"/>
    <col min="15367" max="15367" width="19.5703125" style="58" customWidth="1"/>
    <col min="15368" max="15368" width="13.7109375" style="58" customWidth="1"/>
    <col min="15369" max="15369" width="14.7109375" style="58" customWidth="1"/>
    <col min="15370" max="15371" width="14.140625" style="58" customWidth="1"/>
    <col min="15372" max="15372" width="15.140625" style="58" customWidth="1"/>
    <col min="15373" max="15373" width="21.5703125" style="58" customWidth="1"/>
    <col min="15374" max="15615" width="9.140625" style="58"/>
    <col min="15616" max="15616" width="6.5703125" style="58" customWidth="1"/>
    <col min="15617" max="15617" width="35.28515625" style="58" customWidth="1"/>
    <col min="15618" max="15618" width="14" style="58" customWidth="1"/>
    <col min="15619" max="15619" width="11.42578125" style="58" customWidth="1"/>
    <col min="15620" max="15620" width="21.7109375" style="58" customWidth="1"/>
    <col min="15621" max="15621" width="13.7109375" style="58" customWidth="1"/>
    <col min="15622" max="15622" width="14.85546875" style="58" customWidth="1"/>
    <col min="15623" max="15623" width="19.5703125" style="58" customWidth="1"/>
    <col min="15624" max="15624" width="13.7109375" style="58" customWidth="1"/>
    <col min="15625" max="15625" width="14.7109375" style="58" customWidth="1"/>
    <col min="15626" max="15627" width="14.140625" style="58" customWidth="1"/>
    <col min="15628" max="15628" width="15.140625" style="58" customWidth="1"/>
    <col min="15629" max="15629" width="21.5703125" style="58" customWidth="1"/>
    <col min="15630" max="15871" width="9.140625" style="58"/>
    <col min="15872" max="15872" width="6.5703125" style="58" customWidth="1"/>
    <col min="15873" max="15873" width="35.28515625" style="58" customWidth="1"/>
    <col min="15874" max="15874" width="14" style="58" customWidth="1"/>
    <col min="15875" max="15875" width="11.42578125" style="58" customWidth="1"/>
    <col min="15876" max="15876" width="21.7109375" style="58" customWidth="1"/>
    <col min="15877" max="15877" width="13.7109375" style="58" customWidth="1"/>
    <col min="15878" max="15878" width="14.85546875" style="58" customWidth="1"/>
    <col min="15879" max="15879" width="19.5703125" style="58" customWidth="1"/>
    <col min="15880" max="15880" width="13.7109375" style="58" customWidth="1"/>
    <col min="15881" max="15881" width="14.7109375" style="58" customWidth="1"/>
    <col min="15882" max="15883" width="14.140625" style="58" customWidth="1"/>
    <col min="15884" max="15884" width="15.140625" style="58" customWidth="1"/>
    <col min="15885" max="15885" width="21.5703125" style="58" customWidth="1"/>
    <col min="15886" max="16127" width="9.140625" style="58"/>
    <col min="16128" max="16128" width="6.5703125" style="58" customWidth="1"/>
    <col min="16129" max="16129" width="35.28515625" style="58" customWidth="1"/>
    <col min="16130" max="16130" width="14" style="58" customWidth="1"/>
    <col min="16131" max="16131" width="11.42578125" style="58" customWidth="1"/>
    <col min="16132" max="16132" width="21.7109375" style="58" customWidth="1"/>
    <col min="16133" max="16133" width="13.7109375" style="58" customWidth="1"/>
    <col min="16134" max="16134" width="14.85546875" style="58" customWidth="1"/>
    <col min="16135" max="16135" width="19.5703125" style="58" customWidth="1"/>
    <col min="16136" max="16136" width="13.7109375" style="58" customWidth="1"/>
    <col min="16137" max="16137" width="14.7109375" style="58" customWidth="1"/>
    <col min="16138" max="16139" width="14.140625" style="58" customWidth="1"/>
    <col min="16140" max="16140" width="15.140625" style="58" customWidth="1"/>
    <col min="16141" max="16141" width="21.5703125" style="58" customWidth="1"/>
    <col min="16142" max="16384" width="9.140625" style="58"/>
  </cols>
  <sheetData>
    <row r="1" spans="1:13" ht="51.75" customHeight="1" x14ac:dyDescent="0.25">
      <c r="A1" s="181" t="str">
        <f>'[1]Подпрограмма 5'!A1:P1</f>
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x14ac:dyDescent="0.25">
      <c r="A2" s="181" t="str">
        <f>'Подпрограмма 5'!A2:O2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170</v>
      </c>
      <c r="J3" s="185" t="s">
        <v>171</v>
      </c>
      <c r="K3" s="182" t="s">
        <v>172</v>
      </c>
      <c r="L3" s="182"/>
      <c r="M3" s="182"/>
    </row>
    <row r="4" spans="1:13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v>4</v>
      </c>
      <c r="G6" s="11"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s="118" customFormat="1" ht="63" x14ac:dyDescent="0.25">
      <c r="A7" s="55">
        <v>1</v>
      </c>
      <c r="B7" s="55" t="str">
        <f>'Подпрограмма 5'!B7</f>
        <v>Обследование и корректировка проектной документации для строительства объекта «Школа-сад в п. Индига»</v>
      </c>
      <c r="C7" s="95"/>
      <c r="D7" s="95"/>
      <c r="E7" s="55" t="s">
        <v>351</v>
      </c>
      <c r="F7" s="55" t="s">
        <v>352</v>
      </c>
      <c r="G7" s="55" t="s">
        <v>3</v>
      </c>
      <c r="H7" s="55">
        <v>2018</v>
      </c>
      <c r="I7" s="97">
        <v>4200</v>
      </c>
      <c r="J7" s="96"/>
      <c r="K7" s="97">
        <f t="shared" ref="K7:K18" si="1">M7</f>
        <v>1974.5115000000001</v>
      </c>
      <c r="L7" s="95"/>
      <c r="M7" s="97">
        <f>'Подпрограмма 5'!J7</f>
        <v>1974.5115000000001</v>
      </c>
    </row>
    <row r="8" spans="1:13" ht="78.75" x14ac:dyDescent="0.25">
      <c r="A8" s="16">
        <v>2</v>
      </c>
      <c r="B8" s="16" t="str">
        <f>'[1]Подпрограмма 5'!B9</f>
        <v>Строительство объекта "Школа на 300 мест в п. Красное"</v>
      </c>
      <c r="C8" s="54">
        <v>41206</v>
      </c>
      <c r="D8" s="54">
        <v>41232</v>
      </c>
      <c r="E8" s="55" t="s">
        <v>571</v>
      </c>
      <c r="F8" s="55" t="s">
        <v>278</v>
      </c>
      <c r="G8" s="55" t="s">
        <v>3</v>
      </c>
      <c r="H8" s="19" t="s">
        <v>272</v>
      </c>
      <c r="I8" s="21">
        <v>480.8</v>
      </c>
      <c r="J8" s="13"/>
      <c r="K8" s="97">
        <f t="shared" si="1"/>
        <v>480.79570000000001</v>
      </c>
      <c r="L8" s="14"/>
      <c r="M8" s="13">
        <f>'Подпрограмма 5'!H8</f>
        <v>480.79570000000001</v>
      </c>
    </row>
    <row r="9" spans="1:13" ht="63" x14ac:dyDescent="0.25">
      <c r="A9" s="16">
        <v>3</v>
      </c>
      <c r="B9" s="16" t="str">
        <f>'Подпрограмма 5'!B9</f>
        <v>Обследование незавершенного строительством объекта «Школа-сад на 80 мест в п. Бугрино МО «Колгуевский сельсовет» НАО</v>
      </c>
      <c r="C9" s="54"/>
      <c r="D9" s="54"/>
      <c r="E9" s="55" t="s">
        <v>360</v>
      </c>
      <c r="F9" s="55" t="s">
        <v>359</v>
      </c>
      <c r="G9" s="55" t="s">
        <v>3</v>
      </c>
      <c r="H9" s="19" t="s">
        <v>361</v>
      </c>
      <c r="I9" s="21">
        <v>916.76</v>
      </c>
      <c r="J9" s="13"/>
      <c r="K9" s="97">
        <f t="shared" si="1"/>
        <v>0</v>
      </c>
      <c r="L9" s="14"/>
      <c r="M9" s="13">
        <f>'Подпрограмма 5'!H9</f>
        <v>0</v>
      </c>
    </row>
    <row r="10" spans="1:13" ht="78.75" x14ac:dyDescent="0.25">
      <c r="A10" s="16">
        <v>4</v>
      </c>
      <c r="B10" s="16" t="str">
        <f>'[1]Подпрограмма 5'!B11</f>
        <v>Выполнение дополнительных работ на объекте «Школа на 100 мест в с. Тельвиска Ненецкого автономного округа» с целью передачи в государственную собственность</v>
      </c>
      <c r="C10" s="54">
        <v>41486</v>
      </c>
      <c r="D10" s="54">
        <v>41512</v>
      </c>
      <c r="E10" s="55" t="s">
        <v>572</v>
      </c>
      <c r="F10" s="55" t="s">
        <v>279</v>
      </c>
      <c r="G10" s="55" t="s">
        <v>3</v>
      </c>
      <c r="H10" s="19" t="s">
        <v>272</v>
      </c>
      <c r="I10" s="119">
        <v>482.5</v>
      </c>
      <c r="J10" s="13"/>
      <c r="K10" s="97">
        <f t="shared" si="1"/>
        <v>482.53958</v>
      </c>
      <c r="L10" s="14"/>
      <c r="M10" s="13">
        <f>'[1]Подпрограмма 5'!L11</f>
        <v>482.53958</v>
      </c>
    </row>
    <row r="11" spans="1:13" ht="31.5" x14ac:dyDescent="0.25">
      <c r="A11" s="16">
        <v>5</v>
      </c>
      <c r="B11" s="16" t="str">
        <f>'Подпрограмма 5'!B25</f>
        <v>Приобретение бани в д. Белушье</v>
      </c>
      <c r="C11" s="54"/>
      <c r="D11" s="54"/>
      <c r="E11" s="55" t="s">
        <v>346</v>
      </c>
      <c r="F11" s="55" t="s">
        <v>353</v>
      </c>
      <c r="G11" s="55" t="s">
        <v>26</v>
      </c>
      <c r="H11" s="19" t="s">
        <v>272</v>
      </c>
      <c r="I11" s="119">
        <v>1100</v>
      </c>
      <c r="J11" s="13"/>
      <c r="K11" s="97">
        <f t="shared" si="1"/>
        <v>1100</v>
      </c>
      <c r="L11" s="14"/>
      <c r="M11" s="13">
        <f>'Подпрограмма 5'!H25</f>
        <v>1100</v>
      </c>
    </row>
    <row r="12" spans="1:13" ht="138.75" customHeight="1" x14ac:dyDescent="0.25">
      <c r="A12" s="16">
        <v>6</v>
      </c>
      <c r="B12" s="16" t="str">
        <f>'Подпрограмма 5'!B26</f>
        <v>Текущий ремонт общественной бани в п. Красное</v>
      </c>
      <c r="C12" s="54"/>
      <c r="D12" s="54"/>
      <c r="E12" s="55" t="s">
        <v>406</v>
      </c>
      <c r="F12" s="55" t="s">
        <v>278</v>
      </c>
      <c r="G12" s="55" t="s">
        <v>26</v>
      </c>
      <c r="H12" s="19" t="s">
        <v>272</v>
      </c>
      <c r="I12" s="119">
        <v>844.69200000000001</v>
      </c>
      <c r="J12" s="13"/>
      <c r="K12" s="97">
        <f t="shared" si="1"/>
        <v>844.69200000000001</v>
      </c>
      <c r="L12" s="14"/>
      <c r="M12" s="13">
        <f>'Подпрограмма 5'!J26</f>
        <v>844.69200000000001</v>
      </c>
    </row>
    <row r="13" spans="1:13" ht="50.25" customHeight="1" x14ac:dyDescent="0.25">
      <c r="A13" s="16">
        <v>7</v>
      </c>
      <c r="B13" s="16" t="str">
        <f>'Подпрограмма 5'!B27</f>
        <v>Ремонт помещений бани и наружных инженерных сетей к бане в п. Амдерма</v>
      </c>
      <c r="C13" s="54"/>
      <c r="D13" s="54"/>
      <c r="E13" s="55" t="s">
        <v>512</v>
      </c>
      <c r="F13" s="55" t="s">
        <v>513</v>
      </c>
      <c r="G13" s="55" t="s">
        <v>3</v>
      </c>
      <c r="H13" s="135">
        <v>43536</v>
      </c>
      <c r="I13" s="119">
        <v>917.86300000000006</v>
      </c>
      <c r="J13" s="13"/>
      <c r="K13" s="97">
        <f t="shared" si="1"/>
        <v>917.86300000000006</v>
      </c>
      <c r="L13" s="14"/>
      <c r="M13" s="13">
        <f>'Подпрограмма 5'!J27</f>
        <v>917.86300000000006</v>
      </c>
    </row>
    <row r="14" spans="1:13" ht="192" customHeight="1" x14ac:dyDescent="0.25">
      <c r="A14" s="16">
        <v>8</v>
      </c>
      <c r="B14" s="16" t="str">
        <f>'Подпрограмма 5'!B28</f>
        <v>Текущий ремонт общественной бани в с. Тельвиска</v>
      </c>
      <c r="C14" s="54"/>
      <c r="D14" s="54"/>
      <c r="E14" s="55" t="s">
        <v>519</v>
      </c>
      <c r="F14" s="55" t="s">
        <v>403</v>
      </c>
      <c r="G14" s="55" t="s">
        <v>26</v>
      </c>
      <c r="H14" s="19" t="s">
        <v>272</v>
      </c>
      <c r="I14" s="119">
        <v>1148.1990000000001</v>
      </c>
      <c r="J14" s="13"/>
      <c r="K14" s="97">
        <f t="shared" si="1"/>
        <v>1148.1990000000001</v>
      </c>
      <c r="L14" s="14"/>
      <c r="M14" s="13">
        <f>'Подпрограмма 5'!J28</f>
        <v>1148.1990000000001</v>
      </c>
    </row>
    <row r="15" spans="1:13" ht="81" customHeight="1" x14ac:dyDescent="0.25">
      <c r="A15" s="16">
        <v>9</v>
      </c>
      <c r="B15" s="16" t="str">
        <f>'Подпрограмма 5'!B29</f>
        <v>Ремонт общественных бань, находящихся в муниципальной собственности МО «Муниципальный район «Заполярный район»</v>
      </c>
      <c r="C15" s="54"/>
      <c r="D15" s="54"/>
      <c r="E15" s="55" t="s">
        <v>573</v>
      </c>
      <c r="F15" s="55" t="s">
        <v>344</v>
      </c>
      <c r="G15" s="55" t="s">
        <v>3</v>
      </c>
      <c r="H15" s="19" t="s">
        <v>272</v>
      </c>
      <c r="I15" s="119">
        <v>10</v>
      </c>
      <c r="J15" s="13"/>
      <c r="K15" s="97">
        <f t="shared" ref="K15" si="2">M15</f>
        <v>10</v>
      </c>
      <c r="L15" s="14"/>
      <c r="M15" s="13">
        <f>'Подпрограмма 5'!J29</f>
        <v>10</v>
      </c>
    </row>
    <row r="16" spans="1:13" ht="31.5" customHeight="1" x14ac:dyDescent="0.25">
      <c r="A16" s="16">
        <v>10</v>
      </c>
      <c r="B16" s="16" t="str">
        <f>'Подпрограмма 5'!B30</f>
        <v>Ремонт общественной бани в п. Каратайка</v>
      </c>
      <c r="C16" s="54"/>
      <c r="D16" s="54"/>
      <c r="E16" s="55" t="s">
        <v>514</v>
      </c>
      <c r="F16" s="55" t="s">
        <v>515</v>
      </c>
      <c r="G16" s="55" t="s">
        <v>3</v>
      </c>
      <c r="H16" s="19" t="s">
        <v>272</v>
      </c>
      <c r="I16" s="119">
        <v>602.43011999999999</v>
      </c>
      <c r="J16" s="13"/>
      <c r="K16" s="97">
        <f t="shared" ref="K16" si="3">M16</f>
        <v>602.43011999999999</v>
      </c>
      <c r="L16" s="14"/>
      <c r="M16" s="13">
        <f>'Подпрограмма 5'!J30</f>
        <v>602.43011999999999</v>
      </c>
    </row>
    <row r="17" spans="1:13" ht="50.25" customHeight="1" x14ac:dyDescent="0.25">
      <c r="A17" s="16">
        <v>11</v>
      </c>
      <c r="B17" s="16" t="str">
        <f>'Подпрограмма 5'!B72</f>
        <v>Обследование моста ТММ-60 в п. Красное</v>
      </c>
      <c r="C17" s="54"/>
      <c r="D17" s="54"/>
      <c r="E17" s="55" t="s">
        <v>575</v>
      </c>
      <c r="F17" s="55" t="s">
        <v>574</v>
      </c>
      <c r="G17" s="55" t="s">
        <v>26</v>
      </c>
      <c r="H17" s="19" t="s">
        <v>272</v>
      </c>
      <c r="I17" s="119">
        <v>200</v>
      </c>
      <c r="J17" s="13"/>
      <c r="K17" s="97">
        <f t="shared" si="1"/>
        <v>200</v>
      </c>
      <c r="L17" s="14"/>
      <c r="M17" s="13">
        <f>'Подпрограмма 5'!J72</f>
        <v>200</v>
      </c>
    </row>
    <row r="18" spans="1:13" ht="96" customHeight="1" x14ac:dyDescent="0.25">
      <c r="A18" s="16">
        <v>12</v>
      </c>
      <c r="B18" s="16" t="s">
        <v>232</v>
      </c>
      <c r="C18" s="54"/>
      <c r="D18" s="54"/>
      <c r="E18" s="55" t="s">
        <v>407</v>
      </c>
      <c r="F18" s="55" t="s">
        <v>408</v>
      </c>
      <c r="G18" s="55" t="s">
        <v>26</v>
      </c>
      <c r="H18" s="19" t="s">
        <v>272</v>
      </c>
      <c r="I18" s="119">
        <v>468.3</v>
      </c>
      <c r="J18" s="13"/>
      <c r="K18" s="97">
        <f t="shared" si="1"/>
        <v>468.3</v>
      </c>
      <c r="L18" s="14"/>
      <c r="M18" s="13">
        <f>'Подпрограмма 5'!J84</f>
        <v>468.3</v>
      </c>
    </row>
    <row r="19" spans="1:13" ht="94.5" x14ac:dyDescent="0.25">
      <c r="A19" s="16">
        <v>13</v>
      </c>
      <c r="B19" s="46" t="str">
        <f>'Подпрограмма 5'!B86</f>
        <v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v>
      </c>
      <c r="C19" s="54"/>
      <c r="D19" s="54"/>
      <c r="E19" s="55" t="s">
        <v>192</v>
      </c>
      <c r="F19" s="55" t="s">
        <v>193</v>
      </c>
      <c r="G19" s="55" t="s">
        <v>3</v>
      </c>
      <c r="H19" s="54">
        <v>43435</v>
      </c>
      <c r="I19" s="21">
        <v>74153.5</v>
      </c>
      <c r="J19" s="13"/>
      <c r="K19" s="35">
        <f>16782.4+M19</f>
        <v>36053.769110000001</v>
      </c>
      <c r="L19" s="14"/>
      <c r="M19" s="13">
        <f>'Подпрограмма 5'!H86</f>
        <v>19271.36911</v>
      </c>
    </row>
    <row r="20" spans="1:13" ht="63" x14ac:dyDescent="0.25">
      <c r="A20" s="16">
        <v>14</v>
      </c>
      <c r="B20" s="46" t="str">
        <f>'Подпрограмма 5'!B87</f>
        <v>Строительный контроль на строящемся объекте «Спортивное сооружение с универсальным игровым залом в п. Амдерма НАО»</v>
      </c>
      <c r="C20" s="54"/>
      <c r="D20" s="54"/>
      <c r="E20" s="23" t="s">
        <v>576</v>
      </c>
      <c r="F20" s="55" t="s">
        <v>280</v>
      </c>
      <c r="G20" s="55" t="s">
        <v>3</v>
      </c>
      <c r="H20" s="19" t="s">
        <v>272</v>
      </c>
      <c r="I20" s="21">
        <f>80.1+17.9</f>
        <v>98</v>
      </c>
      <c r="J20" s="13"/>
      <c r="K20" s="35">
        <f>M20</f>
        <v>97.869200000000006</v>
      </c>
      <c r="L20" s="14"/>
      <c r="M20" s="13">
        <f>'Подпрограмма 5'!H87</f>
        <v>97.869200000000006</v>
      </c>
    </row>
    <row r="21" spans="1:13" ht="63" x14ac:dyDescent="0.25">
      <c r="A21" s="16">
        <v>15</v>
      </c>
      <c r="B21" s="46" t="str">
        <f>'Подпрограмма 5'!B89</f>
        <v>Ремонтные работы на объекте «Культурно-досуговое учреждение в п. Выучейский»</v>
      </c>
      <c r="C21" s="54"/>
      <c r="D21" s="54"/>
      <c r="E21" s="145" t="s">
        <v>543</v>
      </c>
      <c r="F21" s="58" t="s">
        <v>541</v>
      </c>
      <c r="G21" s="55" t="str">
        <f>'Подпрограмма 5'!D89</f>
        <v>МКУ ЗР "Северное"</v>
      </c>
      <c r="H21" s="19" t="s">
        <v>542</v>
      </c>
      <c r="I21" s="21">
        <v>260.89999999999998</v>
      </c>
      <c r="J21" s="13"/>
      <c r="K21" s="35">
        <f>M21</f>
        <v>260.89999999999998</v>
      </c>
      <c r="L21" s="14"/>
      <c r="M21" s="13">
        <f>'Подпрограмма 5'!H89</f>
        <v>260.89999999999998</v>
      </c>
    </row>
    <row r="22" spans="1:13" ht="47.25" x14ac:dyDescent="0.25">
      <c r="A22" s="16">
        <v>16</v>
      </c>
      <c r="B22" s="46" t="str">
        <f>'Подпрограмма 5'!B90</f>
        <v>Ремонтные работы на объекте "Культурно-досуговое учреждение в д. Вижас"</v>
      </c>
      <c r="C22" s="54"/>
      <c r="D22" s="54"/>
      <c r="E22" s="99" t="s">
        <v>365</v>
      </c>
      <c r="F22" s="55" t="s">
        <v>363</v>
      </c>
      <c r="G22" s="55" t="s">
        <v>3</v>
      </c>
      <c r="H22" s="19" t="s">
        <v>364</v>
      </c>
      <c r="I22" s="21">
        <v>80.2</v>
      </c>
      <c r="J22" s="13"/>
      <c r="K22" s="35">
        <f>M22</f>
        <v>80.1751</v>
      </c>
      <c r="L22" s="14"/>
      <c r="M22" s="13">
        <f>'Подпрограмма 5'!H90</f>
        <v>80.1751</v>
      </c>
    </row>
    <row r="23" spans="1:13" ht="78.75" x14ac:dyDescent="0.25">
      <c r="A23" s="225">
        <v>17</v>
      </c>
      <c r="B23" s="227" t="str">
        <f>'Подпрограмма 5'!B91</f>
        <v>Ремонтные работы на объекте «Корпус школы на 110 мест в с. Нижняя Пеша Ненецкого автономного округа»</v>
      </c>
      <c r="C23" s="54"/>
      <c r="D23" s="54"/>
      <c r="E23" s="26" t="s">
        <v>362</v>
      </c>
      <c r="F23" s="55" t="s">
        <v>363</v>
      </c>
      <c r="G23" s="193" t="s">
        <v>3</v>
      </c>
      <c r="H23" s="19" t="s">
        <v>272</v>
      </c>
      <c r="I23" s="21">
        <v>116.5</v>
      </c>
      <c r="J23" s="209"/>
      <c r="K23" s="218">
        <f>M23</f>
        <v>449.79343</v>
      </c>
      <c r="L23" s="220"/>
      <c r="M23" s="209">
        <f>'Подпрограмма 5'!H91</f>
        <v>449.79343</v>
      </c>
    </row>
    <row r="24" spans="1:13" ht="31.5" x14ac:dyDescent="0.25">
      <c r="A24" s="226"/>
      <c r="B24" s="228"/>
      <c r="C24" s="54"/>
      <c r="D24" s="54"/>
      <c r="E24" s="26" t="s">
        <v>580</v>
      </c>
      <c r="F24" s="55" t="s">
        <v>526</v>
      </c>
      <c r="G24" s="194"/>
      <c r="H24" s="19" t="s">
        <v>272</v>
      </c>
      <c r="I24" s="21">
        <v>333.33332999999999</v>
      </c>
      <c r="J24" s="210"/>
      <c r="K24" s="219"/>
      <c r="L24" s="221"/>
      <c r="M24" s="210"/>
    </row>
    <row r="25" spans="1:13" ht="78.75" x14ac:dyDescent="0.25">
      <c r="A25" s="16">
        <v>18</v>
      </c>
      <c r="B25" s="46" t="str">
        <f>'Подпрограмма 5'!B93</f>
        <v>Проведение ремонта постамента памятника ветеранам Великой Отечественной войны в п. Выучейский МО «Тиманский сельсовет» НАО</v>
      </c>
      <c r="C25" s="54"/>
      <c r="D25" s="54"/>
      <c r="E25" s="26" t="s">
        <v>579</v>
      </c>
      <c r="F25" s="55" t="s">
        <v>363</v>
      </c>
      <c r="G25" s="55" t="s">
        <v>26</v>
      </c>
      <c r="H25" s="19" t="s">
        <v>272</v>
      </c>
      <c r="I25" s="21">
        <v>90.141270000000006</v>
      </c>
      <c r="J25" s="13"/>
      <c r="K25" s="35">
        <f>M25</f>
        <v>90.141270000000006</v>
      </c>
      <c r="L25" s="14"/>
      <c r="M25" s="13">
        <f>'Подпрограмма 5'!H92</f>
        <v>90.141270000000006</v>
      </c>
    </row>
    <row r="26" spans="1:13" ht="78.75" x14ac:dyDescent="0.25">
      <c r="A26" s="16">
        <v>19</v>
      </c>
      <c r="B26" s="16" t="str">
        <f>'[1]Подпрограмма 5'!B85</f>
        <v>Раздел 8. Проведение кадастровых работ, оформление правоустанавливающих документов на земельные участки под объектами инфраструктуры</v>
      </c>
      <c r="C26" s="54"/>
      <c r="D26" s="54"/>
      <c r="E26" s="55"/>
      <c r="F26" s="55"/>
      <c r="G26" s="55"/>
      <c r="H26" s="19"/>
      <c r="I26" s="21"/>
      <c r="J26" s="13"/>
      <c r="K26" s="35"/>
      <c r="L26" s="14"/>
      <c r="M26" s="13"/>
    </row>
    <row r="27" spans="1:13" ht="63" x14ac:dyDescent="0.25">
      <c r="A27" s="136" t="s">
        <v>588</v>
      </c>
      <c r="B27" s="16" t="str">
        <f>'Подпрограмма 5'!B95</f>
        <v>Изготовление межевого плана на земельный участок под размещение кладбища в п. Бугрино МО «Колгуевский сельсовет» НАО</v>
      </c>
      <c r="C27" s="54"/>
      <c r="D27" s="54"/>
      <c r="E27" s="55" t="s">
        <v>277</v>
      </c>
      <c r="F27" s="55" t="s">
        <v>348</v>
      </c>
      <c r="G27" s="55" t="s">
        <v>26</v>
      </c>
      <c r="H27" s="19" t="s">
        <v>272</v>
      </c>
      <c r="I27" s="21">
        <v>20</v>
      </c>
      <c r="J27" s="13"/>
      <c r="K27" s="35">
        <f t="shared" ref="K27" si="4">M27</f>
        <v>20</v>
      </c>
      <c r="L27" s="14"/>
      <c r="M27" s="13">
        <f>'Подпрограмма 5'!H95</f>
        <v>20</v>
      </c>
    </row>
    <row r="28" spans="1:13" ht="63" x14ac:dyDescent="0.25">
      <c r="A28" s="16" t="s">
        <v>589</v>
      </c>
      <c r="B28" s="16" t="str">
        <f>'Подпрограмма 5'!B96</f>
        <v>Изготовление технических планов на 12 колодцев, находящихся на территории МО «Пешский сельсовет» НАО</v>
      </c>
      <c r="C28" s="54"/>
      <c r="D28" s="54"/>
      <c r="E28" s="55" t="s">
        <v>581</v>
      </c>
      <c r="F28" s="55" t="s">
        <v>582</v>
      </c>
      <c r="G28" s="55" t="s">
        <v>26</v>
      </c>
      <c r="H28" s="19" t="s">
        <v>272</v>
      </c>
      <c r="I28" s="21">
        <v>104.00901</v>
      </c>
      <c r="J28" s="13"/>
      <c r="K28" s="35">
        <f t="shared" ref="K28" si="5">M28</f>
        <v>104.00901</v>
      </c>
      <c r="L28" s="14"/>
      <c r="M28" s="13">
        <f>'Подпрограмма 5'!H96</f>
        <v>104.00901</v>
      </c>
    </row>
    <row r="29" spans="1:13" ht="63" x14ac:dyDescent="0.25">
      <c r="A29" s="16" t="s">
        <v>590</v>
      </c>
      <c r="B29" s="16" t="str">
        <f>'Подпрограмма 5'!B97</f>
        <v>Изготовление технических планов на 3 колодца, находящихся на территории МО «Шоинский сельсовет» НАО</v>
      </c>
      <c r="C29" s="54"/>
      <c r="D29" s="54"/>
      <c r="E29" s="55" t="s">
        <v>584</v>
      </c>
      <c r="F29" s="55" t="s">
        <v>348</v>
      </c>
      <c r="G29" s="55" t="s">
        <v>26</v>
      </c>
      <c r="H29" s="19" t="s">
        <v>272</v>
      </c>
      <c r="I29" s="21">
        <v>45</v>
      </c>
      <c r="J29" s="13"/>
      <c r="K29" s="35">
        <f t="shared" ref="K29" si="6">M29</f>
        <v>45</v>
      </c>
      <c r="L29" s="14"/>
      <c r="M29" s="13">
        <f>'Подпрограмма 5'!H97</f>
        <v>45</v>
      </c>
    </row>
    <row r="30" spans="1:13" ht="94.5" x14ac:dyDescent="0.25">
      <c r="A30" s="16" t="s">
        <v>591</v>
      </c>
      <c r="B30" s="16" t="str">
        <f>'Подпрограмма 5'!B98</f>
        <v xml:space="preserve">Проведение кадастровых работ по формированию земельных участков </v>
      </c>
      <c r="C30" s="54"/>
      <c r="D30" s="54"/>
      <c r="E30" s="55" t="s">
        <v>354</v>
      </c>
      <c r="F30" s="55" t="s">
        <v>355</v>
      </c>
      <c r="G30" s="55" t="s">
        <v>3</v>
      </c>
      <c r="H30" s="19" t="s">
        <v>272</v>
      </c>
      <c r="I30" s="21">
        <v>144.5</v>
      </c>
      <c r="J30" s="13"/>
      <c r="K30" s="35">
        <f t="shared" ref="K30:K41" si="7">M30</f>
        <v>144.5</v>
      </c>
      <c r="L30" s="14"/>
      <c r="M30" s="13">
        <f>'Подпрограмма 5'!H98</f>
        <v>144.5</v>
      </c>
    </row>
    <row r="31" spans="1:13" ht="110.25" x14ac:dyDescent="0.25">
      <c r="A31" s="16" t="s">
        <v>592</v>
      </c>
      <c r="B31" s="16" t="str">
        <f>'Подпрограмма 5'!B99</f>
        <v>Внесение изменений в проект межевания территории  и постановки на кадастровый учет земельного участка под объектом «Строительство очистных сооружений производительностью 2500 куб. м. в сутки в п. Искателей»</v>
      </c>
      <c r="C31" s="54"/>
      <c r="D31" s="54"/>
      <c r="E31" s="55" t="s">
        <v>415</v>
      </c>
      <c r="F31" s="55" t="s">
        <v>416</v>
      </c>
      <c r="G31" s="55" t="s">
        <v>3</v>
      </c>
      <c r="H31" s="19" t="s">
        <v>272</v>
      </c>
      <c r="I31" s="21">
        <v>99</v>
      </c>
      <c r="J31" s="13"/>
      <c r="K31" s="35">
        <f>M31</f>
        <v>99</v>
      </c>
      <c r="L31" s="14"/>
      <c r="M31" s="13">
        <f>'Подпрограмма 5'!H99</f>
        <v>99</v>
      </c>
    </row>
    <row r="32" spans="1:13" ht="78.75" x14ac:dyDescent="0.25">
      <c r="A32" s="16" t="s">
        <v>593</v>
      </c>
      <c r="B32" s="16" t="str">
        <f>'Подпрограмма 5'!B100</f>
        <v>Изготовление межевого плана на земельный участок под складирование металлолома в п. Амдерма МО "Поселок Амдерма" НАО</v>
      </c>
      <c r="C32" s="54"/>
      <c r="D32" s="54"/>
      <c r="E32" s="55" t="s">
        <v>517</v>
      </c>
      <c r="F32" s="55" t="s">
        <v>416</v>
      </c>
      <c r="G32" s="55" t="s">
        <v>26</v>
      </c>
      <c r="H32" s="19" t="s">
        <v>272</v>
      </c>
      <c r="I32" s="21">
        <v>30</v>
      </c>
      <c r="J32" s="13"/>
      <c r="K32" s="35">
        <f t="shared" ref="K32" si="8">M32</f>
        <v>30</v>
      </c>
      <c r="L32" s="14"/>
      <c r="M32" s="13">
        <f>'Подпрограмма 5'!H100</f>
        <v>30</v>
      </c>
    </row>
    <row r="33" spans="1:13" ht="63" x14ac:dyDescent="0.25">
      <c r="A33" s="16" t="s">
        <v>594</v>
      </c>
      <c r="B33" s="16" t="str">
        <f>'Подпрограмма 5'!B101</f>
        <v>Изготовление межевых планов на земельные участки под места захоронения в МО «Омский сельсовет» НАО»</v>
      </c>
      <c r="C33" s="54"/>
      <c r="D33" s="54"/>
      <c r="E33" s="55" t="s">
        <v>347</v>
      </c>
      <c r="F33" s="55" t="s">
        <v>348</v>
      </c>
      <c r="G33" s="55" t="s">
        <v>26</v>
      </c>
      <c r="H33" s="19" t="s">
        <v>272</v>
      </c>
      <c r="I33" s="21">
        <v>57</v>
      </c>
      <c r="J33" s="13"/>
      <c r="K33" s="35">
        <f t="shared" si="7"/>
        <v>57</v>
      </c>
      <c r="L33" s="14"/>
      <c r="M33" s="13">
        <f>'Подпрограмма 5'!H101</f>
        <v>57</v>
      </c>
    </row>
    <row r="34" spans="1:13" ht="63" x14ac:dyDescent="0.25">
      <c r="A34" s="16" t="s">
        <v>595</v>
      </c>
      <c r="B34" s="16" t="str">
        <f>'Подпрограмма 5'!B102</f>
        <v>Изготовление технических планов на 5 общественных кладбищ, находящихся на территории МО «Великовисочный сельсовет» НАО</v>
      </c>
      <c r="C34" s="54"/>
      <c r="D34" s="54"/>
      <c r="E34" s="55" t="s">
        <v>586</v>
      </c>
      <c r="F34" s="165" t="s">
        <v>348</v>
      </c>
      <c r="G34" s="55" t="s">
        <v>26</v>
      </c>
      <c r="H34" s="19" t="s">
        <v>272</v>
      </c>
      <c r="I34" s="21">
        <v>90</v>
      </c>
      <c r="J34" s="13"/>
      <c r="K34" s="35">
        <f t="shared" ref="K34" si="9">M34</f>
        <v>90</v>
      </c>
      <c r="L34" s="14"/>
      <c r="M34" s="13">
        <f>'Подпрограмма 5'!H102</f>
        <v>90</v>
      </c>
    </row>
    <row r="35" spans="1:13" ht="63" x14ac:dyDescent="0.25">
      <c r="A35" s="16" t="s">
        <v>596</v>
      </c>
      <c r="B35" s="16" t="str">
        <f>'Подпрограмма 5'!B103</f>
        <v>Проведение кадастровых работ по формированию 6-ти земельных участков под жилые дома в МО «Пешский сельсовет» НАО</v>
      </c>
      <c r="C35" s="54"/>
      <c r="D35" s="54"/>
      <c r="E35" s="164">
        <v>0</v>
      </c>
      <c r="F35" s="164">
        <v>0</v>
      </c>
      <c r="G35" s="55" t="s">
        <v>26</v>
      </c>
      <c r="H35" s="19" t="s">
        <v>583</v>
      </c>
      <c r="I35" s="21">
        <v>0</v>
      </c>
      <c r="J35" s="13"/>
      <c r="K35" s="35">
        <f t="shared" ref="K35:K36" si="10">M35</f>
        <v>0</v>
      </c>
      <c r="L35" s="14"/>
      <c r="M35" s="13">
        <f>'Подпрограмма 5'!H103</f>
        <v>0</v>
      </c>
    </row>
    <row r="36" spans="1:13" ht="47.25" x14ac:dyDescent="0.25">
      <c r="A36" s="16" t="s">
        <v>597</v>
      </c>
      <c r="B36" s="16" t="str">
        <f>'Подпрограмма 5'!B104</f>
        <v>Изготовление межевого плана на земельный участок под памятник участникам ВОВ в п. Индига</v>
      </c>
      <c r="C36" s="54"/>
      <c r="D36" s="54"/>
      <c r="E36" s="164">
        <v>0</v>
      </c>
      <c r="F36" s="164">
        <v>0</v>
      </c>
      <c r="G36" s="55" t="s">
        <v>26</v>
      </c>
      <c r="H36" s="19" t="s">
        <v>583</v>
      </c>
      <c r="I36" s="21">
        <v>0</v>
      </c>
      <c r="J36" s="13"/>
      <c r="K36" s="35">
        <f t="shared" si="10"/>
        <v>0</v>
      </c>
      <c r="L36" s="14"/>
      <c r="M36" s="13">
        <f>'Подпрограмма 5'!H104</f>
        <v>0</v>
      </c>
    </row>
    <row r="37" spans="1:13" ht="63" x14ac:dyDescent="0.25">
      <c r="A37" s="16">
        <v>20</v>
      </c>
      <c r="B37" s="16" t="str">
        <f>'Подпрограмма 5'!B108</f>
        <v>Благоустройство дворовой территории по ул. Монтажников, дома 4; 2; 2А; 2Б; 4А; 4Б; 4В; 6В; 6Б; 6А; 6</v>
      </c>
      <c r="C37" s="54"/>
      <c r="D37" s="54"/>
      <c r="E37" s="55" t="s">
        <v>398</v>
      </c>
      <c r="F37" s="55" t="s">
        <v>399</v>
      </c>
      <c r="G37" s="55" t="s">
        <v>26</v>
      </c>
      <c r="H37" s="19" t="s">
        <v>272</v>
      </c>
      <c r="I37" s="21">
        <v>2124.5</v>
      </c>
      <c r="J37" s="13"/>
      <c r="K37" s="35">
        <f t="shared" si="7"/>
        <v>2124.5239999999999</v>
      </c>
      <c r="L37" s="14"/>
      <c r="M37" s="13">
        <f>'Подпрограмма 5'!H108</f>
        <v>2124.5239999999999</v>
      </c>
    </row>
    <row r="38" spans="1:13" ht="110.25" x14ac:dyDescent="0.25">
      <c r="A38" s="16">
        <v>21</v>
      </c>
      <c r="B38" s="16" t="str">
        <f>'Подпрограмма 5'!B109</f>
        <v>Вывоз песка от придомовых территорий д. № 1, № 3, № 4, № 5 по ул. Набережная, д. № 4 по ул. Заполярная в с. Шойна МО «Шоинский сельсовет» НАО</v>
      </c>
      <c r="C38" s="54"/>
      <c r="D38" s="54"/>
      <c r="E38" s="55" t="s">
        <v>585</v>
      </c>
      <c r="F38" s="55" t="s">
        <v>42</v>
      </c>
      <c r="G38" s="55" t="s">
        <v>26</v>
      </c>
      <c r="H38" s="19" t="s">
        <v>272</v>
      </c>
      <c r="I38" s="21">
        <v>226.1</v>
      </c>
      <c r="J38" s="13"/>
      <c r="K38" s="35">
        <f t="shared" ref="K38" si="11">M38</f>
        <v>226.1</v>
      </c>
      <c r="L38" s="14"/>
      <c r="M38" s="13">
        <f>'Подпрограмма 5'!H109</f>
        <v>226.1</v>
      </c>
    </row>
    <row r="39" spans="1:13" ht="47.25" x14ac:dyDescent="0.25">
      <c r="A39" s="16">
        <v>22</v>
      </c>
      <c r="B39" s="16" t="str">
        <f>'Подпрограмма 5'!B110</f>
        <v xml:space="preserve">Снос здания по ул. Центральная д. 10 Б в п. Красное (школьные мастерские)  </v>
      </c>
      <c r="C39" s="54"/>
      <c r="D39" s="54"/>
      <c r="E39" s="26" t="s">
        <v>400</v>
      </c>
      <c r="F39" s="55" t="s">
        <v>401</v>
      </c>
      <c r="G39" s="55" t="s">
        <v>26</v>
      </c>
      <c r="H39" s="19" t="s">
        <v>272</v>
      </c>
      <c r="I39" s="21">
        <v>568.9</v>
      </c>
      <c r="J39" s="13"/>
      <c r="K39" s="35">
        <f t="shared" si="7"/>
        <v>568.85400000000004</v>
      </c>
      <c r="L39" s="14"/>
      <c r="M39" s="13">
        <f>'Подпрограмма 5'!H110</f>
        <v>568.85400000000004</v>
      </c>
    </row>
    <row r="40" spans="1:13" ht="76.5" customHeight="1" x14ac:dyDescent="0.25">
      <c r="A40" s="16">
        <v>23</v>
      </c>
      <c r="B40" s="16" t="str">
        <f>'Подпрограмма 5'!B111</f>
        <v>Оформление актов обследования для снятия с кадастрового учета объектов муниципального жилищного фонда и здания школьных мастерских в п. Красное</v>
      </c>
      <c r="C40" s="54"/>
      <c r="D40" s="54"/>
      <c r="E40" s="26" t="s">
        <v>417</v>
      </c>
      <c r="F40" s="55" t="s">
        <v>418</v>
      </c>
      <c r="G40" s="55" t="s">
        <v>26</v>
      </c>
      <c r="H40" s="19" t="s">
        <v>272</v>
      </c>
      <c r="I40" s="21">
        <v>22.2651</v>
      </c>
      <c r="J40" s="13"/>
      <c r="K40" s="35">
        <f t="shared" si="7"/>
        <v>22.2651</v>
      </c>
      <c r="L40" s="14"/>
      <c r="M40" s="13">
        <f>'Подпрограмма 5'!H111</f>
        <v>22.2651</v>
      </c>
    </row>
    <row r="41" spans="1:13" ht="76.5" customHeight="1" x14ac:dyDescent="0.25">
      <c r="A41" s="16">
        <v>24</v>
      </c>
      <c r="B41" s="16" t="str">
        <f>'Подпрограмма 5'!B112</f>
        <v>Разработка документации  по внесению изменений в проект планировки территории в части изменения схемы размещения инженерных сетей и сооружений поселка Искателей</v>
      </c>
      <c r="C41" s="54"/>
      <c r="D41" s="54"/>
      <c r="E41" s="26" t="s">
        <v>587</v>
      </c>
      <c r="F41" s="166" t="s">
        <v>416</v>
      </c>
      <c r="G41" s="55" t="s">
        <v>3</v>
      </c>
      <c r="H41" s="19" t="s">
        <v>272</v>
      </c>
      <c r="I41" s="21">
        <v>50</v>
      </c>
      <c r="J41" s="13"/>
      <c r="K41" s="35">
        <f t="shared" si="7"/>
        <v>50</v>
      </c>
      <c r="L41" s="14"/>
      <c r="M41" s="13">
        <f>'Подпрограмма 5'!J112</f>
        <v>50</v>
      </c>
    </row>
    <row r="42" spans="1:13" ht="63" x14ac:dyDescent="0.25">
      <c r="A42" s="16">
        <v>25</v>
      </c>
      <c r="B42" s="16" t="str">
        <f>'Подпрограмма 5'!B113</f>
        <v>Капитальный ремонт водозабора по ул. Школьная д. 1 и двух колодцев по ул. Советская д. 26 и ул. Заречная д. 9 в с. Несь</v>
      </c>
      <c r="C42" s="54"/>
      <c r="D42" s="54"/>
      <c r="E42" s="26" t="s">
        <v>409</v>
      </c>
      <c r="F42" s="55" t="s">
        <v>410</v>
      </c>
      <c r="G42" s="55" t="s">
        <v>26</v>
      </c>
      <c r="H42" s="19" t="s">
        <v>272</v>
      </c>
      <c r="I42" s="21">
        <v>1199.865</v>
      </c>
      <c r="J42" s="13"/>
      <c r="K42" s="35">
        <f t="shared" ref="K42:K45" si="12">M42</f>
        <v>1199.865</v>
      </c>
      <c r="L42" s="14"/>
      <c r="M42" s="13">
        <f>'Подпрограмма 5'!H113</f>
        <v>1199.865</v>
      </c>
    </row>
    <row r="43" spans="1:13" ht="48" customHeight="1" x14ac:dyDescent="0.25">
      <c r="A43" s="16">
        <v>26</v>
      </c>
      <c r="B43" s="16" t="str">
        <f>'Подпрограмма 5'!B114</f>
        <v>Установка универсальной спортивной площадки вблизи школы на 100 мест в с. Тельвиска</v>
      </c>
      <c r="C43" s="54"/>
      <c r="D43" s="54"/>
      <c r="E43" s="26" t="s">
        <v>402</v>
      </c>
      <c r="F43" s="55" t="s">
        <v>403</v>
      </c>
      <c r="G43" s="55" t="s">
        <v>26</v>
      </c>
      <c r="H43" s="19" t="s">
        <v>272</v>
      </c>
      <c r="I43" s="21">
        <v>1484.8</v>
      </c>
      <c r="J43" s="13"/>
      <c r="K43" s="35">
        <f t="shared" si="12"/>
        <v>1484.8454999999999</v>
      </c>
      <c r="L43" s="14"/>
      <c r="M43" s="13">
        <f>'Подпрограмма 5'!H114</f>
        <v>1484.8454999999999</v>
      </c>
    </row>
    <row r="44" spans="1:13" ht="48" customHeight="1" x14ac:dyDescent="0.25">
      <c r="A44" s="16">
        <v>27</v>
      </c>
      <c r="B44" s="16" t="str">
        <f>'Подпрограмма 5'!B115</f>
        <v>Подготовка земельного участка под устройство детской площадки в п. Амдерма</v>
      </c>
      <c r="C44" s="54"/>
      <c r="D44" s="54"/>
      <c r="E44" s="26" t="s">
        <v>604</v>
      </c>
      <c r="F44" s="55" t="s">
        <v>513</v>
      </c>
      <c r="G44" s="55" t="str">
        <f>'Подпрограмма 5'!D115</f>
        <v>Администрация поселения НАО</v>
      </c>
      <c r="H44" s="19" t="s">
        <v>272</v>
      </c>
      <c r="I44" s="21">
        <v>199.7</v>
      </c>
      <c r="J44" s="13"/>
      <c r="K44" s="35">
        <f t="shared" si="12"/>
        <v>199.66200000000001</v>
      </c>
      <c r="L44" s="14"/>
      <c r="M44" s="13">
        <f>'Подпрограмма 5'!J115</f>
        <v>199.66200000000001</v>
      </c>
    </row>
    <row r="45" spans="1:13" ht="78" customHeight="1" x14ac:dyDescent="0.25">
      <c r="A45" s="16">
        <v>28</v>
      </c>
      <c r="B45" s="16" t="str">
        <f>'Подпрограмма 5'!B116</f>
        <v>Подсыпка проездов с целью предотвращения подтопления паводковыми водами территории вокруг жилых домов в с. Оксино МО «Пустозерский сельсовет» НАО</v>
      </c>
      <c r="C45" s="54"/>
      <c r="D45" s="54"/>
      <c r="E45" s="26" t="s">
        <v>404</v>
      </c>
      <c r="F45" s="55" t="s">
        <v>405</v>
      </c>
      <c r="G45" s="55" t="s">
        <v>26</v>
      </c>
      <c r="H45" s="19" t="s">
        <v>272</v>
      </c>
      <c r="I45" s="21">
        <v>2026.1</v>
      </c>
      <c r="J45" s="13"/>
      <c r="K45" s="35">
        <f t="shared" si="12"/>
        <v>2026.1</v>
      </c>
      <c r="L45" s="14"/>
      <c r="M45" s="13">
        <f>'Подпрограмма 5'!H116</f>
        <v>2026.1</v>
      </c>
    </row>
    <row r="46" spans="1:13" ht="78" customHeight="1" x14ac:dyDescent="0.25">
      <c r="A46" s="16">
        <v>29</v>
      </c>
      <c r="B46" s="16" t="str">
        <f>'Подпрограмма 5'!B118</f>
        <v>Оформление актов обследования для снятия с кадастрового учета объектов муниципального жилищного фонда в п. Индига</v>
      </c>
      <c r="C46" s="54"/>
      <c r="D46" s="54"/>
      <c r="E46" s="26" t="s">
        <v>598</v>
      </c>
      <c r="F46" s="55" t="s">
        <v>348</v>
      </c>
      <c r="G46" s="55" t="s">
        <v>26</v>
      </c>
      <c r="H46" s="19" t="s">
        <v>272</v>
      </c>
      <c r="I46" s="21">
        <v>24</v>
      </c>
      <c r="J46" s="13"/>
      <c r="K46" s="35">
        <f t="shared" ref="K46" si="13">M46</f>
        <v>24</v>
      </c>
      <c r="L46" s="14"/>
      <c r="M46" s="13">
        <f>'Подпрограмма 5'!J118</f>
        <v>24</v>
      </c>
    </row>
    <row r="47" spans="1:13" ht="57" customHeight="1" x14ac:dyDescent="0.25">
      <c r="A47" s="16">
        <v>30</v>
      </c>
      <c r="B47" s="16" t="str">
        <f>'Подпрограмма 5'!B119</f>
        <v>Устройство наружной канализации (септика) общественной бани в д. Белушье</v>
      </c>
      <c r="C47" s="54"/>
      <c r="D47" s="54"/>
      <c r="E47" s="26" t="s">
        <v>600</v>
      </c>
      <c r="F47" s="55" t="s">
        <v>599</v>
      </c>
      <c r="G47" s="55" t="s">
        <v>26</v>
      </c>
      <c r="H47" s="19" t="s">
        <v>272</v>
      </c>
      <c r="I47" s="21">
        <v>85.6</v>
      </c>
      <c r="J47" s="13"/>
      <c r="K47" s="35">
        <f t="shared" ref="K47" si="14">M47</f>
        <v>85.6</v>
      </c>
      <c r="L47" s="14"/>
      <c r="M47" s="13">
        <f>'Подпрограмма 5'!J119</f>
        <v>85.6</v>
      </c>
    </row>
    <row r="48" spans="1:13" ht="47.25" x14ac:dyDescent="0.25">
      <c r="A48" s="16">
        <v>31</v>
      </c>
      <c r="B48" s="16" t="str">
        <f>'Подпрограмма 5'!B123</f>
        <v>Приобретение и доставка лодочного мотора в МО "Великовисочный сельсовет" НАО</v>
      </c>
      <c r="C48" s="54"/>
      <c r="D48" s="54"/>
      <c r="E48" s="55" t="s">
        <v>338</v>
      </c>
      <c r="F48" s="55" t="s">
        <v>339</v>
      </c>
      <c r="G48" s="55" t="s">
        <v>26</v>
      </c>
      <c r="H48" s="19" t="s">
        <v>340</v>
      </c>
      <c r="I48" s="21">
        <v>404.43</v>
      </c>
      <c r="J48" s="13"/>
      <c r="K48" s="35">
        <f>M48</f>
        <v>404.43</v>
      </c>
      <c r="L48" s="14"/>
      <c r="M48" s="13">
        <f>'Подпрограмма 5'!H123</f>
        <v>404.43</v>
      </c>
    </row>
    <row r="49" spans="1:13" ht="78.75" x14ac:dyDescent="0.25">
      <c r="A49" s="16">
        <v>32</v>
      </c>
      <c r="B49" s="16" t="str">
        <f>'Подпрограмма 5'!B125</f>
        <v>Культурно-досуговое учреждение в п. Хорей-Вер</v>
      </c>
      <c r="C49" s="54"/>
      <c r="D49" s="54"/>
      <c r="E49" s="55" t="s">
        <v>343</v>
      </c>
      <c r="F49" s="55" t="s">
        <v>344</v>
      </c>
      <c r="G49" s="55" t="s">
        <v>3</v>
      </c>
      <c r="H49" s="19" t="s">
        <v>272</v>
      </c>
      <c r="I49" s="21">
        <v>10</v>
      </c>
      <c r="J49" s="13"/>
      <c r="K49" s="35">
        <f>M49</f>
        <v>10</v>
      </c>
      <c r="L49" s="14"/>
      <c r="M49" s="13">
        <f>'Подпрограмма 5'!H125</f>
        <v>10</v>
      </c>
    </row>
    <row r="50" spans="1:13" x14ac:dyDescent="0.25">
      <c r="A50" s="222" t="s">
        <v>178</v>
      </c>
      <c r="B50" s="223"/>
      <c r="C50" s="223"/>
      <c r="D50" s="223"/>
      <c r="E50" s="223"/>
      <c r="F50" s="223"/>
      <c r="G50" s="223"/>
      <c r="H50" s="223"/>
      <c r="I50" s="224"/>
      <c r="J50" s="120">
        <f>SUM(J8:J27)</f>
        <v>0</v>
      </c>
      <c r="K50" s="120">
        <f>SUM(K7:K49)</f>
        <v>54277.733619999992</v>
      </c>
      <c r="L50" s="120">
        <f t="shared" ref="L50" si="15">SUM(L8:L49)</f>
        <v>0</v>
      </c>
      <c r="M50" s="120">
        <f>SUM(M7:M49)</f>
        <v>37495.333620000005</v>
      </c>
    </row>
  </sheetData>
  <mergeCells count="25">
    <mergeCell ref="A50:I50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A23:A24"/>
    <mergeCell ref="B23:B24"/>
    <mergeCell ref="G23:G24"/>
    <mergeCell ref="A1:M1"/>
    <mergeCell ref="L4:L5"/>
    <mergeCell ref="M4:M5"/>
    <mergeCell ref="M23:M24"/>
    <mergeCell ref="K23:K24"/>
    <mergeCell ref="L23:L24"/>
    <mergeCell ref="J23:J24"/>
    <mergeCell ref="D4:D5"/>
    <mergeCell ref="K4:K5"/>
  </mergeCells>
  <pageMargins left="0.15748031496062992" right="0.15748031496062992" top="0" bottom="0.31496062992125984" header="0.94488188976377963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32"/>
  <sheetViews>
    <sheetView view="pageBreakPreview" zoomScale="85" zoomScaleNormal="90" zoomScaleSheetLayoutView="85" workbookViewId="0">
      <pane xSplit="4" ySplit="4" topLeftCell="E20" activePane="bottomRight" state="frozen"/>
      <selection activeCell="C10" sqref="C10"/>
      <selection pane="topRight" activeCell="C10" sqref="C10"/>
      <selection pane="bottomLeft" activeCell="C10" sqref="C10"/>
      <selection pane="bottomRight" activeCell="B31" sqref="B31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8" width="16.85546875" style="1" customWidth="1"/>
    <col min="9" max="9" width="14.85546875" style="1" customWidth="1"/>
    <col min="10" max="10" width="16.140625" style="1" hidden="1" customWidth="1"/>
    <col min="11" max="11" width="15.28515625" style="1" hidden="1" customWidth="1"/>
    <col min="12" max="12" width="16.42578125" style="1" customWidth="1"/>
    <col min="13" max="13" width="14" style="1" customWidth="1"/>
    <col min="14" max="14" width="14" style="1" hidden="1" customWidth="1"/>
    <col min="15" max="15" width="13.85546875" style="1" hidden="1" customWidth="1"/>
    <col min="16" max="16" width="18.5703125" style="1" customWidth="1"/>
    <col min="17" max="17" width="27.2851562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171" t="s">
        <v>236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8.75" customHeight="1" x14ac:dyDescent="0.25">
      <c r="A2" s="172" t="s">
        <v>518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3"/>
    </row>
    <row r="3" spans="1:18" s="2" customFormat="1" ht="31.5" customHeight="1" x14ac:dyDescent="0.25">
      <c r="A3" s="170" t="s">
        <v>21</v>
      </c>
      <c r="B3" s="170" t="s">
        <v>19</v>
      </c>
      <c r="C3" s="170" t="s">
        <v>7</v>
      </c>
      <c r="D3" s="170" t="s">
        <v>20</v>
      </c>
      <c r="E3" s="174" t="s">
        <v>212</v>
      </c>
      <c r="F3" s="175"/>
      <c r="G3" s="175"/>
      <c r="H3" s="176"/>
      <c r="I3" s="170" t="s">
        <v>8</v>
      </c>
      <c r="J3" s="170"/>
      <c r="K3" s="170"/>
      <c r="L3" s="170"/>
      <c r="M3" s="170" t="s">
        <v>9</v>
      </c>
      <c r="N3" s="170"/>
      <c r="O3" s="170"/>
      <c r="P3" s="170"/>
      <c r="Q3" s="170" t="s">
        <v>468</v>
      </c>
      <c r="R3" s="170" t="s">
        <v>469</v>
      </c>
    </row>
    <row r="4" spans="1:18" s="2" customFormat="1" ht="47.25" customHeight="1" x14ac:dyDescent="0.25">
      <c r="A4" s="170"/>
      <c r="B4" s="170"/>
      <c r="C4" s="170"/>
      <c r="D4" s="170"/>
      <c r="E4" s="62" t="s">
        <v>1</v>
      </c>
      <c r="F4" s="62" t="s">
        <v>17</v>
      </c>
      <c r="G4" s="62" t="s">
        <v>10</v>
      </c>
      <c r="H4" s="127" t="s">
        <v>466</v>
      </c>
      <c r="I4" s="62" t="s">
        <v>1</v>
      </c>
      <c r="J4" s="62" t="s">
        <v>17</v>
      </c>
      <c r="K4" s="62" t="s">
        <v>10</v>
      </c>
      <c r="L4" s="127" t="s">
        <v>466</v>
      </c>
      <c r="M4" s="62" t="s">
        <v>1</v>
      </c>
      <c r="N4" s="62" t="s">
        <v>17</v>
      </c>
      <c r="O4" s="62" t="s">
        <v>10</v>
      </c>
      <c r="P4" s="127" t="s">
        <v>466</v>
      </c>
      <c r="Q4" s="170"/>
      <c r="R4" s="170"/>
    </row>
    <row r="5" spans="1:18" s="2" customFormat="1" ht="22.5" customHeight="1" x14ac:dyDescent="0.25">
      <c r="A5" s="62">
        <v>1</v>
      </c>
      <c r="B5" s="62">
        <v>2</v>
      </c>
      <c r="C5" s="62">
        <v>3</v>
      </c>
      <c r="D5" s="62">
        <v>4</v>
      </c>
      <c r="E5" s="132">
        <v>5</v>
      </c>
      <c r="F5" s="132">
        <v>6</v>
      </c>
      <c r="G5" s="132">
        <v>7</v>
      </c>
      <c r="H5" s="132">
        <v>6</v>
      </c>
      <c r="I5" s="132">
        <v>7</v>
      </c>
      <c r="J5" s="132">
        <v>10</v>
      </c>
      <c r="K5" s="132">
        <v>11</v>
      </c>
      <c r="L5" s="132">
        <v>8</v>
      </c>
      <c r="M5" s="132">
        <v>9</v>
      </c>
      <c r="N5" s="132">
        <v>14</v>
      </c>
      <c r="O5" s="132">
        <v>15</v>
      </c>
      <c r="P5" s="132">
        <v>10</v>
      </c>
      <c r="Q5" s="132">
        <v>11</v>
      </c>
      <c r="R5" s="132">
        <v>12</v>
      </c>
    </row>
    <row r="6" spans="1:18" s="2" customFormat="1" ht="76.5" customHeight="1" x14ac:dyDescent="0.25">
      <c r="A6" s="63"/>
      <c r="B6" s="198" t="s">
        <v>158</v>
      </c>
      <c r="C6" s="198"/>
      <c r="D6" s="198"/>
      <c r="E6" s="48">
        <f>H6</f>
        <v>3370.8000000000006</v>
      </c>
      <c r="F6" s="48">
        <v>0</v>
      </c>
      <c r="G6" s="48" t="e">
        <f>SUM(#REF!)</f>
        <v>#REF!</v>
      </c>
      <c r="H6" s="48">
        <f t="shared" ref="H6:P6" si="0">SUM(H7:H21)</f>
        <v>3370.8000000000006</v>
      </c>
      <c r="I6" s="48">
        <f t="shared" si="0"/>
        <v>3354.0853900000002</v>
      </c>
      <c r="J6" s="48">
        <f t="shared" si="0"/>
        <v>0</v>
      </c>
      <c r="K6" s="48">
        <f t="shared" si="0"/>
        <v>0</v>
      </c>
      <c r="L6" s="48">
        <f t="shared" si="0"/>
        <v>3354.0853900000002</v>
      </c>
      <c r="M6" s="48">
        <f t="shared" si="0"/>
        <v>3354.0853900000002</v>
      </c>
      <c r="N6" s="48">
        <f t="shared" si="0"/>
        <v>0</v>
      </c>
      <c r="O6" s="48">
        <f t="shared" si="0"/>
        <v>0</v>
      </c>
      <c r="P6" s="48">
        <f t="shared" si="0"/>
        <v>3354.0853900000002</v>
      </c>
      <c r="Q6" s="29">
        <f>I6/E6</f>
        <v>0.99504135220125778</v>
      </c>
      <c r="R6" s="29">
        <f>M6/E6</f>
        <v>0.99504135220125778</v>
      </c>
    </row>
    <row r="7" spans="1:18" s="2" customFormat="1" ht="33" x14ac:dyDescent="0.25">
      <c r="A7" s="27" t="s">
        <v>11</v>
      </c>
      <c r="B7" s="78" t="s">
        <v>79</v>
      </c>
      <c r="C7" s="31" t="s">
        <v>57</v>
      </c>
      <c r="D7" s="31" t="s">
        <v>26</v>
      </c>
      <c r="E7" s="47">
        <f>H7</f>
        <v>48.7</v>
      </c>
      <c r="F7" s="47"/>
      <c r="G7" s="47"/>
      <c r="H7" s="82">
        <v>48.7</v>
      </c>
      <c r="I7" s="47">
        <f>L7</f>
        <v>48.7</v>
      </c>
      <c r="J7" s="47"/>
      <c r="K7" s="47"/>
      <c r="L7" s="47">
        <v>48.7</v>
      </c>
      <c r="M7" s="47">
        <f>P7</f>
        <v>48.7</v>
      </c>
      <c r="N7" s="47"/>
      <c r="O7" s="47"/>
      <c r="P7" s="47">
        <f t="shared" ref="P7:P21" si="1">L7</f>
        <v>48.7</v>
      </c>
      <c r="Q7" s="28">
        <f t="shared" ref="Q7" si="2">I7/E7</f>
        <v>1</v>
      </c>
      <c r="R7" s="28">
        <f t="shared" ref="R7" si="3">M7/E7</f>
        <v>1</v>
      </c>
    </row>
    <row r="8" spans="1:18" s="2" customFormat="1" ht="33" x14ac:dyDescent="0.25">
      <c r="A8" s="27" t="s">
        <v>13</v>
      </c>
      <c r="B8" s="78" t="s">
        <v>46</v>
      </c>
      <c r="C8" s="31" t="s">
        <v>57</v>
      </c>
      <c r="D8" s="31" t="s">
        <v>26</v>
      </c>
      <c r="E8" s="47">
        <f t="shared" ref="E8:E24" si="4">H8</f>
        <v>169.1</v>
      </c>
      <c r="F8" s="47"/>
      <c r="G8" s="47"/>
      <c r="H8" s="82">
        <v>169.1</v>
      </c>
      <c r="I8" s="47">
        <f t="shared" ref="I8:I21" si="5">L8</f>
        <v>169.1</v>
      </c>
      <c r="J8" s="47"/>
      <c r="K8" s="47"/>
      <c r="L8" s="47">
        <v>169.1</v>
      </c>
      <c r="M8" s="47">
        <f t="shared" ref="M8:M21" si="6">P8</f>
        <v>169.1</v>
      </c>
      <c r="N8" s="47"/>
      <c r="O8" s="47"/>
      <c r="P8" s="47">
        <f t="shared" si="1"/>
        <v>169.1</v>
      </c>
      <c r="Q8" s="28">
        <f t="shared" ref="Q8" si="7">I8/E8</f>
        <v>1</v>
      </c>
      <c r="R8" s="28">
        <f t="shared" ref="R8" si="8">M8/E8</f>
        <v>1</v>
      </c>
    </row>
    <row r="9" spans="1:18" s="2" customFormat="1" ht="33" x14ac:dyDescent="0.25">
      <c r="A9" s="27" t="s">
        <v>14</v>
      </c>
      <c r="B9" s="78" t="s">
        <v>48</v>
      </c>
      <c r="C9" s="31" t="s">
        <v>57</v>
      </c>
      <c r="D9" s="31" t="s">
        <v>26</v>
      </c>
      <c r="E9" s="47">
        <f t="shared" si="4"/>
        <v>254.9</v>
      </c>
      <c r="F9" s="47"/>
      <c r="G9" s="47"/>
      <c r="H9" s="82">
        <v>254.9</v>
      </c>
      <c r="I9" s="47">
        <f t="shared" si="5"/>
        <v>254.9</v>
      </c>
      <c r="J9" s="47"/>
      <c r="K9" s="47"/>
      <c r="L9" s="47">
        <v>254.9</v>
      </c>
      <c r="M9" s="47">
        <f t="shared" si="6"/>
        <v>254.9</v>
      </c>
      <c r="N9" s="47"/>
      <c r="O9" s="47"/>
      <c r="P9" s="47">
        <f t="shared" si="1"/>
        <v>254.9</v>
      </c>
      <c r="Q9" s="28">
        <f>I9/E9</f>
        <v>1</v>
      </c>
      <c r="R9" s="28">
        <f t="shared" ref="R9" si="9">M9/E9</f>
        <v>1</v>
      </c>
    </row>
    <row r="10" spans="1:18" s="2" customFormat="1" ht="33" x14ac:dyDescent="0.25">
      <c r="A10" s="27" t="s">
        <v>15</v>
      </c>
      <c r="B10" s="78" t="s">
        <v>49</v>
      </c>
      <c r="C10" s="31" t="s">
        <v>57</v>
      </c>
      <c r="D10" s="31" t="s">
        <v>26</v>
      </c>
      <c r="E10" s="47">
        <f t="shared" si="4"/>
        <v>251.2</v>
      </c>
      <c r="F10" s="47"/>
      <c r="G10" s="47"/>
      <c r="H10" s="82">
        <v>251.2</v>
      </c>
      <c r="I10" s="47">
        <f t="shared" si="5"/>
        <v>251.2</v>
      </c>
      <c r="J10" s="47"/>
      <c r="K10" s="47"/>
      <c r="L10" s="47">
        <v>251.2</v>
      </c>
      <c r="M10" s="47">
        <f t="shared" si="6"/>
        <v>251.2</v>
      </c>
      <c r="N10" s="47"/>
      <c r="O10" s="47"/>
      <c r="P10" s="47">
        <f t="shared" si="1"/>
        <v>251.2</v>
      </c>
      <c r="Q10" s="28">
        <f t="shared" ref="Q10" si="10">I10/E10</f>
        <v>1</v>
      </c>
      <c r="R10" s="28">
        <f t="shared" ref="R10" si="11">M10/E10</f>
        <v>1</v>
      </c>
    </row>
    <row r="11" spans="1:18" s="2" customFormat="1" ht="33" x14ac:dyDescent="0.25">
      <c r="A11" s="27" t="s">
        <v>27</v>
      </c>
      <c r="B11" s="78" t="s">
        <v>50</v>
      </c>
      <c r="C11" s="31" t="s">
        <v>57</v>
      </c>
      <c r="D11" s="31" t="s">
        <v>26</v>
      </c>
      <c r="E11" s="47">
        <f t="shared" si="4"/>
        <v>263.3</v>
      </c>
      <c r="F11" s="47"/>
      <c r="G11" s="47"/>
      <c r="H11" s="82">
        <v>263.3</v>
      </c>
      <c r="I11" s="47">
        <f t="shared" si="5"/>
        <v>263.29998000000001</v>
      </c>
      <c r="J11" s="47"/>
      <c r="K11" s="47"/>
      <c r="L11" s="47">
        <v>263.29998000000001</v>
      </c>
      <c r="M11" s="47">
        <f t="shared" si="6"/>
        <v>263.29998000000001</v>
      </c>
      <c r="N11" s="47"/>
      <c r="O11" s="47"/>
      <c r="P11" s="47">
        <f t="shared" si="1"/>
        <v>263.29998000000001</v>
      </c>
      <c r="Q11" s="28">
        <f t="shared" ref="Q11" si="12">I11/E11</f>
        <v>0.99999992404101778</v>
      </c>
      <c r="R11" s="28">
        <f t="shared" ref="R11" si="13">M11/E11</f>
        <v>0.99999992404101778</v>
      </c>
    </row>
    <row r="12" spans="1:18" s="2" customFormat="1" ht="33" x14ac:dyDescent="0.25">
      <c r="A12" s="27" t="s">
        <v>16</v>
      </c>
      <c r="B12" s="78" t="s">
        <v>61</v>
      </c>
      <c r="C12" s="31" t="s">
        <v>57</v>
      </c>
      <c r="D12" s="31" t="s">
        <v>26</v>
      </c>
      <c r="E12" s="47">
        <f t="shared" si="4"/>
        <v>488.3</v>
      </c>
      <c r="F12" s="47"/>
      <c r="G12" s="47"/>
      <c r="H12" s="49">
        <v>488.3</v>
      </c>
      <c r="I12" s="47">
        <f t="shared" si="5"/>
        <v>480</v>
      </c>
      <c r="J12" s="47"/>
      <c r="K12" s="47"/>
      <c r="L12" s="47">
        <v>480</v>
      </c>
      <c r="M12" s="47">
        <f t="shared" si="6"/>
        <v>480</v>
      </c>
      <c r="N12" s="47"/>
      <c r="O12" s="47"/>
      <c r="P12" s="47">
        <f t="shared" si="1"/>
        <v>480</v>
      </c>
      <c r="Q12" s="28">
        <f t="shared" ref="Q12" si="14">I12/E12</f>
        <v>0.98300225271349573</v>
      </c>
      <c r="R12" s="28">
        <f t="shared" ref="R12" si="15">M12/E12</f>
        <v>0.98300225271349573</v>
      </c>
    </row>
    <row r="13" spans="1:18" s="2" customFormat="1" ht="33" x14ac:dyDescent="0.25">
      <c r="A13" s="27" t="s">
        <v>28</v>
      </c>
      <c r="B13" s="78" t="s">
        <v>51</v>
      </c>
      <c r="C13" s="31" t="s">
        <v>57</v>
      </c>
      <c r="D13" s="31" t="s">
        <v>26</v>
      </c>
      <c r="E13" s="47">
        <f t="shared" si="4"/>
        <v>179.4</v>
      </c>
      <c r="F13" s="47"/>
      <c r="G13" s="47"/>
      <c r="H13" s="49">
        <v>179.4</v>
      </c>
      <c r="I13" s="47">
        <f t="shared" si="5"/>
        <v>179.22095999999999</v>
      </c>
      <c r="J13" s="47"/>
      <c r="K13" s="47"/>
      <c r="L13" s="47">
        <v>179.22095999999999</v>
      </c>
      <c r="M13" s="47">
        <f t="shared" si="6"/>
        <v>179.22095999999999</v>
      </c>
      <c r="N13" s="47"/>
      <c r="O13" s="47"/>
      <c r="P13" s="47">
        <f t="shared" si="1"/>
        <v>179.22095999999999</v>
      </c>
      <c r="Q13" s="28">
        <f t="shared" ref="Q13" si="16">I13/E13</f>
        <v>0.99900200668896311</v>
      </c>
      <c r="R13" s="28">
        <f t="shared" ref="R13" si="17">M13/E13</f>
        <v>0.99900200668896311</v>
      </c>
    </row>
    <row r="14" spans="1:18" s="2" customFormat="1" ht="33" x14ac:dyDescent="0.25">
      <c r="A14" s="27" t="s">
        <v>29</v>
      </c>
      <c r="B14" s="78" t="s">
        <v>80</v>
      </c>
      <c r="C14" s="31" t="s">
        <v>57</v>
      </c>
      <c r="D14" s="31" t="s">
        <v>26</v>
      </c>
      <c r="E14" s="47">
        <f t="shared" si="4"/>
        <v>188.4</v>
      </c>
      <c r="F14" s="47"/>
      <c r="G14" s="47"/>
      <c r="H14" s="49">
        <v>188.4</v>
      </c>
      <c r="I14" s="47">
        <f t="shared" si="5"/>
        <v>188.4</v>
      </c>
      <c r="J14" s="47"/>
      <c r="K14" s="47"/>
      <c r="L14" s="47">
        <v>188.4</v>
      </c>
      <c r="M14" s="47">
        <f t="shared" si="6"/>
        <v>188.4</v>
      </c>
      <c r="N14" s="47"/>
      <c r="O14" s="47"/>
      <c r="P14" s="47">
        <f t="shared" si="1"/>
        <v>188.4</v>
      </c>
      <c r="Q14" s="28">
        <f t="shared" ref="Q14" si="18">I14/E14</f>
        <v>1</v>
      </c>
      <c r="R14" s="28">
        <f t="shared" ref="R14" si="19">M14/E14</f>
        <v>1</v>
      </c>
    </row>
    <row r="15" spans="1:18" s="2" customFormat="1" ht="33" x14ac:dyDescent="0.25">
      <c r="A15" s="27" t="s">
        <v>30</v>
      </c>
      <c r="B15" s="78" t="s">
        <v>52</v>
      </c>
      <c r="C15" s="31" t="s">
        <v>57</v>
      </c>
      <c r="D15" s="31" t="s">
        <v>26</v>
      </c>
      <c r="E15" s="47">
        <f t="shared" si="4"/>
        <v>226.8</v>
      </c>
      <c r="F15" s="47"/>
      <c r="G15" s="47"/>
      <c r="H15" s="49">
        <v>226.8</v>
      </c>
      <c r="I15" s="47">
        <f t="shared" si="5"/>
        <v>218.61199999999999</v>
      </c>
      <c r="J15" s="47"/>
      <c r="K15" s="47"/>
      <c r="L15" s="47">
        <v>218.61199999999999</v>
      </c>
      <c r="M15" s="47">
        <f t="shared" si="6"/>
        <v>218.61199999999999</v>
      </c>
      <c r="N15" s="47"/>
      <c r="O15" s="47"/>
      <c r="P15" s="47">
        <f t="shared" si="1"/>
        <v>218.61199999999999</v>
      </c>
      <c r="Q15" s="28">
        <f t="shared" ref="Q15" si="20">I15/E15</f>
        <v>0.96389770723104051</v>
      </c>
      <c r="R15" s="28">
        <f t="shared" ref="R15" si="21">M15/E15</f>
        <v>0.96389770723104051</v>
      </c>
    </row>
    <row r="16" spans="1:18" s="2" customFormat="1" ht="33" x14ac:dyDescent="0.25">
      <c r="A16" s="27" t="s">
        <v>31</v>
      </c>
      <c r="B16" s="78" t="s">
        <v>53</v>
      </c>
      <c r="C16" s="31" t="s">
        <v>57</v>
      </c>
      <c r="D16" s="31" t="s">
        <v>26</v>
      </c>
      <c r="E16" s="47">
        <f t="shared" si="4"/>
        <v>203.1</v>
      </c>
      <c r="F16" s="47"/>
      <c r="G16" s="47"/>
      <c r="H16" s="49">
        <v>203.1</v>
      </c>
      <c r="I16" s="47">
        <f t="shared" si="5"/>
        <v>203.1</v>
      </c>
      <c r="J16" s="47"/>
      <c r="K16" s="47"/>
      <c r="L16" s="47">
        <v>203.1</v>
      </c>
      <c r="M16" s="47">
        <f t="shared" si="6"/>
        <v>203.1</v>
      </c>
      <c r="N16" s="47"/>
      <c r="O16" s="47"/>
      <c r="P16" s="47">
        <f t="shared" si="1"/>
        <v>203.1</v>
      </c>
      <c r="Q16" s="28">
        <f t="shared" ref="Q16" si="22">I16/E16</f>
        <v>1</v>
      </c>
      <c r="R16" s="28">
        <f t="shared" ref="R16" si="23">M16/E16</f>
        <v>1</v>
      </c>
    </row>
    <row r="17" spans="1:18" s="2" customFormat="1" ht="33" x14ac:dyDescent="0.25">
      <c r="A17" s="27" t="s">
        <v>32</v>
      </c>
      <c r="B17" s="78" t="s">
        <v>54</v>
      </c>
      <c r="C17" s="31" t="s">
        <v>57</v>
      </c>
      <c r="D17" s="31" t="s">
        <v>26</v>
      </c>
      <c r="E17" s="47">
        <f t="shared" si="4"/>
        <v>138.5</v>
      </c>
      <c r="F17" s="47"/>
      <c r="G17" s="47"/>
      <c r="H17" s="49">
        <v>138.5</v>
      </c>
      <c r="I17" s="47">
        <f t="shared" si="5"/>
        <v>138.5</v>
      </c>
      <c r="J17" s="47"/>
      <c r="K17" s="47"/>
      <c r="L17" s="47">
        <v>138.5</v>
      </c>
      <c r="M17" s="47">
        <f t="shared" si="6"/>
        <v>138.5</v>
      </c>
      <c r="N17" s="47"/>
      <c r="O17" s="47"/>
      <c r="P17" s="47">
        <f t="shared" si="1"/>
        <v>138.5</v>
      </c>
      <c r="Q17" s="28">
        <f t="shared" ref="Q17" si="24">I17/E17</f>
        <v>1</v>
      </c>
      <c r="R17" s="28">
        <f t="shared" ref="R17" si="25">M17/E17</f>
        <v>1</v>
      </c>
    </row>
    <row r="18" spans="1:18" s="2" customFormat="1" ht="33" x14ac:dyDescent="0.25">
      <c r="A18" s="27" t="s">
        <v>33</v>
      </c>
      <c r="B18" s="78" t="s">
        <v>55</v>
      </c>
      <c r="C18" s="31" t="s">
        <v>57</v>
      </c>
      <c r="D18" s="31" t="s">
        <v>26</v>
      </c>
      <c r="E18" s="47">
        <f t="shared" si="4"/>
        <v>98.9</v>
      </c>
      <c r="F18" s="47"/>
      <c r="G18" s="47"/>
      <c r="H18" s="49">
        <v>98.9</v>
      </c>
      <c r="I18" s="47">
        <f t="shared" si="5"/>
        <v>98.9</v>
      </c>
      <c r="J18" s="47"/>
      <c r="K18" s="47"/>
      <c r="L18" s="47">
        <v>98.9</v>
      </c>
      <c r="M18" s="47">
        <f t="shared" si="6"/>
        <v>98.9</v>
      </c>
      <c r="N18" s="47"/>
      <c r="O18" s="47"/>
      <c r="P18" s="47">
        <f t="shared" si="1"/>
        <v>98.9</v>
      </c>
      <c r="Q18" s="28">
        <f t="shared" ref="Q18:Q32" si="26">I18/E18</f>
        <v>1</v>
      </c>
      <c r="R18" s="28">
        <f t="shared" ref="R18:R32" si="27">M18/E18</f>
        <v>1</v>
      </c>
    </row>
    <row r="19" spans="1:18" s="2" customFormat="1" ht="33" x14ac:dyDescent="0.25">
      <c r="A19" s="27" t="s">
        <v>34</v>
      </c>
      <c r="B19" s="78" t="s">
        <v>56</v>
      </c>
      <c r="C19" s="31" t="s">
        <v>57</v>
      </c>
      <c r="D19" s="31" t="s">
        <v>26</v>
      </c>
      <c r="E19" s="47">
        <f t="shared" si="4"/>
        <v>184.1</v>
      </c>
      <c r="F19" s="47"/>
      <c r="G19" s="47"/>
      <c r="H19" s="49">
        <v>184.1</v>
      </c>
      <c r="I19" s="47">
        <f t="shared" si="5"/>
        <v>184.09958</v>
      </c>
      <c r="J19" s="47"/>
      <c r="K19" s="47"/>
      <c r="L19" s="47">
        <v>184.09958</v>
      </c>
      <c r="M19" s="47">
        <f t="shared" si="6"/>
        <v>184.09958</v>
      </c>
      <c r="N19" s="47"/>
      <c r="O19" s="47"/>
      <c r="P19" s="47">
        <f t="shared" si="1"/>
        <v>184.09958</v>
      </c>
      <c r="Q19" s="28">
        <f t="shared" ref="Q19" si="28">I19/E19</f>
        <v>0.9999977186311787</v>
      </c>
      <c r="R19" s="28">
        <f t="shared" ref="R19" si="29">M19/E19</f>
        <v>0.9999977186311787</v>
      </c>
    </row>
    <row r="20" spans="1:18" s="2" customFormat="1" ht="33" x14ac:dyDescent="0.25">
      <c r="A20" s="27" t="s">
        <v>35</v>
      </c>
      <c r="B20" s="83" t="s">
        <v>44</v>
      </c>
      <c r="C20" s="31" t="s">
        <v>57</v>
      </c>
      <c r="D20" s="31" t="s">
        <v>26</v>
      </c>
      <c r="E20" s="47">
        <f t="shared" si="4"/>
        <v>258.3</v>
      </c>
      <c r="F20" s="47"/>
      <c r="G20" s="47"/>
      <c r="H20" s="82">
        <v>258.3</v>
      </c>
      <c r="I20" s="47">
        <f t="shared" si="5"/>
        <v>258.29000000000002</v>
      </c>
      <c r="J20" s="47"/>
      <c r="K20" s="47"/>
      <c r="L20" s="47">
        <v>258.29000000000002</v>
      </c>
      <c r="M20" s="47">
        <f t="shared" si="6"/>
        <v>258.29000000000002</v>
      </c>
      <c r="N20" s="47"/>
      <c r="O20" s="47"/>
      <c r="P20" s="47">
        <f t="shared" si="1"/>
        <v>258.29000000000002</v>
      </c>
      <c r="Q20" s="28">
        <f t="shared" ref="Q20" si="30">I20/E20</f>
        <v>0.99996128532713902</v>
      </c>
      <c r="R20" s="28">
        <f t="shared" ref="R20" si="31">M20/E20</f>
        <v>0.99996128532713902</v>
      </c>
    </row>
    <row r="21" spans="1:18" s="2" customFormat="1" ht="33" x14ac:dyDescent="0.25">
      <c r="A21" s="27" t="s">
        <v>36</v>
      </c>
      <c r="B21" s="83" t="s">
        <v>45</v>
      </c>
      <c r="C21" s="31" t="s">
        <v>57</v>
      </c>
      <c r="D21" s="31" t="s">
        <v>26</v>
      </c>
      <c r="E21" s="47">
        <f t="shared" si="4"/>
        <v>417.8</v>
      </c>
      <c r="F21" s="47"/>
      <c r="G21" s="47"/>
      <c r="H21" s="82">
        <v>417.8</v>
      </c>
      <c r="I21" s="47">
        <f t="shared" si="5"/>
        <v>417.76287000000002</v>
      </c>
      <c r="J21" s="47"/>
      <c r="K21" s="47"/>
      <c r="L21" s="47">
        <v>417.76287000000002</v>
      </c>
      <c r="M21" s="47">
        <f t="shared" si="6"/>
        <v>417.76287000000002</v>
      </c>
      <c r="N21" s="47"/>
      <c r="O21" s="47"/>
      <c r="P21" s="47">
        <f t="shared" si="1"/>
        <v>417.76287000000002</v>
      </c>
      <c r="Q21" s="28">
        <f t="shared" ref="Q21" si="32">I21/E21</f>
        <v>0.99991112972714224</v>
      </c>
      <c r="R21" s="28">
        <f t="shared" ref="R21" si="33">M21/E21</f>
        <v>0.99991112972714224</v>
      </c>
    </row>
    <row r="22" spans="1:18" s="2" customFormat="1" ht="31.5" customHeight="1" x14ac:dyDescent="0.25">
      <c r="A22" s="27"/>
      <c r="B22" s="198" t="s">
        <v>159</v>
      </c>
      <c r="C22" s="198"/>
      <c r="D22" s="198"/>
      <c r="E22" s="48">
        <f>H22</f>
        <v>1940.5</v>
      </c>
      <c r="F22" s="48">
        <v>0</v>
      </c>
      <c r="G22" s="48">
        <v>0</v>
      </c>
      <c r="H22" s="48">
        <f>SUM(H23:H25)</f>
        <v>1940.5</v>
      </c>
      <c r="I22" s="48">
        <f>SUM(I23:I25)</f>
        <v>1940.1075000000001</v>
      </c>
      <c r="J22" s="48">
        <f t="shared" ref="J22:P22" si="34">SUM(J23:J25)</f>
        <v>0</v>
      </c>
      <c r="K22" s="48">
        <f t="shared" si="34"/>
        <v>0</v>
      </c>
      <c r="L22" s="48">
        <f t="shared" si="34"/>
        <v>1940.1075000000001</v>
      </c>
      <c r="M22" s="48">
        <f t="shared" si="34"/>
        <v>1940.1075000000001</v>
      </c>
      <c r="N22" s="48">
        <f t="shared" si="34"/>
        <v>0</v>
      </c>
      <c r="O22" s="48">
        <f t="shared" si="34"/>
        <v>0</v>
      </c>
      <c r="P22" s="48">
        <f t="shared" si="34"/>
        <v>1940.1075000000001</v>
      </c>
      <c r="Q22" s="29">
        <f>I22/E22</f>
        <v>0.99979773254315907</v>
      </c>
      <c r="R22" s="29">
        <f>M22/E22</f>
        <v>0.99979773254315907</v>
      </c>
    </row>
    <row r="23" spans="1:18" s="2" customFormat="1" ht="42" customHeight="1" x14ac:dyDescent="0.25">
      <c r="A23" s="27" t="s">
        <v>39</v>
      </c>
      <c r="B23" s="85" t="s">
        <v>50</v>
      </c>
      <c r="C23" s="31" t="s">
        <v>57</v>
      </c>
      <c r="D23" s="31" t="s">
        <v>26</v>
      </c>
      <c r="E23" s="47">
        <f>H23</f>
        <v>15.5</v>
      </c>
      <c r="F23" s="47"/>
      <c r="G23" s="47"/>
      <c r="H23" s="47">
        <v>15.5</v>
      </c>
      <c r="I23" s="47">
        <f>L23</f>
        <v>15.5</v>
      </c>
      <c r="J23" s="47"/>
      <c r="K23" s="47"/>
      <c r="L23" s="47">
        <v>15.5</v>
      </c>
      <c r="M23" s="47">
        <f>P23</f>
        <v>15.5</v>
      </c>
      <c r="N23" s="47"/>
      <c r="O23" s="47"/>
      <c r="P23" s="47">
        <f>L23</f>
        <v>15.5</v>
      </c>
      <c r="Q23" s="28">
        <f>I23/E23</f>
        <v>1</v>
      </c>
      <c r="R23" s="28">
        <f>M23/E23</f>
        <v>1</v>
      </c>
    </row>
    <row r="24" spans="1:18" s="2" customFormat="1" ht="42" customHeight="1" x14ac:dyDescent="0.25">
      <c r="A24" s="27" t="s">
        <v>40</v>
      </c>
      <c r="B24" s="84" t="s">
        <v>80</v>
      </c>
      <c r="C24" s="51" t="s">
        <v>57</v>
      </c>
      <c r="D24" s="51" t="s">
        <v>26</v>
      </c>
      <c r="E24" s="47">
        <f t="shared" si="4"/>
        <v>1417.1</v>
      </c>
      <c r="F24" s="47"/>
      <c r="G24" s="47"/>
      <c r="H24" s="47">
        <v>1417.1</v>
      </c>
      <c r="I24" s="47">
        <f>L24</f>
        <v>1417.0074999999999</v>
      </c>
      <c r="J24" s="47"/>
      <c r="K24" s="47"/>
      <c r="L24" s="47">
        <v>1417.0074999999999</v>
      </c>
      <c r="M24" s="47">
        <f t="shared" ref="M24:M25" si="35">P24</f>
        <v>1417.0074999999999</v>
      </c>
      <c r="N24" s="47"/>
      <c r="O24" s="47"/>
      <c r="P24" s="47">
        <f t="shared" ref="P24:P25" si="36">L24</f>
        <v>1417.0074999999999</v>
      </c>
      <c r="Q24" s="28">
        <f t="shared" ref="Q24:Q25" si="37">I24/E24</f>
        <v>0.99993472584856402</v>
      </c>
      <c r="R24" s="28">
        <f t="shared" ref="R24:R25" si="38">M24/E24</f>
        <v>0.99993472584856402</v>
      </c>
    </row>
    <row r="25" spans="1:18" s="2" customFormat="1" ht="42" customHeight="1" x14ac:dyDescent="0.25">
      <c r="A25" s="27" t="s">
        <v>41</v>
      </c>
      <c r="B25" s="84" t="s">
        <v>45</v>
      </c>
      <c r="C25" s="51" t="s">
        <v>57</v>
      </c>
      <c r="D25" s="51" t="s">
        <v>26</v>
      </c>
      <c r="E25" s="47">
        <f t="shared" ref="E25" si="39">H25</f>
        <v>507.9</v>
      </c>
      <c r="F25" s="47"/>
      <c r="G25" s="47"/>
      <c r="H25" s="47">
        <v>507.9</v>
      </c>
      <c r="I25" s="47">
        <f>L25</f>
        <v>507.6</v>
      </c>
      <c r="J25" s="47"/>
      <c r="K25" s="47"/>
      <c r="L25" s="47">
        <v>507.6</v>
      </c>
      <c r="M25" s="47">
        <f t="shared" si="35"/>
        <v>507.6</v>
      </c>
      <c r="N25" s="47"/>
      <c r="O25" s="47"/>
      <c r="P25" s="47">
        <f t="shared" si="36"/>
        <v>507.6</v>
      </c>
      <c r="Q25" s="28">
        <f t="shared" si="37"/>
        <v>0.9994093325457768</v>
      </c>
      <c r="R25" s="28">
        <f t="shared" si="38"/>
        <v>0.9994093325457768</v>
      </c>
    </row>
    <row r="26" spans="1:18" s="2" customFormat="1" x14ac:dyDescent="0.25">
      <c r="A26" s="27"/>
      <c r="B26" s="229" t="s">
        <v>189</v>
      </c>
      <c r="C26" s="230"/>
      <c r="D26" s="230"/>
      <c r="E26" s="48">
        <f>H26</f>
        <v>13580</v>
      </c>
      <c r="F26" s="48">
        <f t="shared" ref="F26:G26" si="40">F27</f>
        <v>0</v>
      </c>
      <c r="G26" s="48">
        <f t="shared" si="40"/>
        <v>0</v>
      </c>
      <c r="H26" s="48">
        <f>SUM(H27)</f>
        <v>13580</v>
      </c>
      <c r="I26" s="48">
        <f t="shared" ref="I26:P26" si="41">SUM(I27)</f>
        <v>13579.944</v>
      </c>
      <c r="J26" s="48">
        <f t="shared" si="41"/>
        <v>0</v>
      </c>
      <c r="K26" s="48">
        <f t="shared" si="41"/>
        <v>0</v>
      </c>
      <c r="L26" s="48">
        <f t="shared" si="41"/>
        <v>13579.944</v>
      </c>
      <c r="M26" s="48">
        <f t="shared" si="41"/>
        <v>13579.944</v>
      </c>
      <c r="N26" s="48">
        <f t="shared" si="41"/>
        <v>0</v>
      </c>
      <c r="O26" s="48">
        <f t="shared" si="41"/>
        <v>0</v>
      </c>
      <c r="P26" s="48">
        <f t="shared" si="41"/>
        <v>13579.944</v>
      </c>
      <c r="Q26" s="29">
        <f>I26/E26</f>
        <v>0.99999587628865971</v>
      </c>
      <c r="R26" s="29">
        <f t="shared" ref="R26" si="42">M26/E26</f>
        <v>0.99999587628865971</v>
      </c>
    </row>
    <row r="27" spans="1:18" s="2" customFormat="1" ht="61.5" customHeight="1" x14ac:dyDescent="0.25">
      <c r="A27" s="27" t="s">
        <v>62</v>
      </c>
      <c r="B27" s="86" t="s">
        <v>238</v>
      </c>
      <c r="C27" s="51" t="s">
        <v>57</v>
      </c>
      <c r="D27" s="51" t="s">
        <v>57</v>
      </c>
      <c r="E27" s="47">
        <f t="shared" ref="E27" si="43">H27</f>
        <v>13580</v>
      </c>
      <c r="F27" s="47"/>
      <c r="G27" s="47"/>
      <c r="H27" s="87">
        <v>13580</v>
      </c>
      <c r="I27" s="47">
        <f>L27</f>
        <v>13579.944</v>
      </c>
      <c r="J27" s="47"/>
      <c r="K27" s="47"/>
      <c r="L27" s="47">
        <v>13579.944</v>
      </c>
      <c r="M27" s="47">
        <f>P27</f>
        <v>13579.944</v>
      </c>
      <c r="N27" s="47"/>
      <c r="O27" s="47"/>
      <c r="P27" s="47">
        <f>L27</f>
        <v>13579.944</v>
      </c>
      <c r="Q27" s="28">
        <f>I27/E27</f>
        <v>0.99999587628865971</v>
      </c>
      <c r="R27" s="28">
        <f t="shared" ref="R27" si="44">M27/E27</f>
        <v>0.99999587628865971</v>
      </c>
    </row>
    <row r="28" spans="1:18" s="2" customFormat="1" x14ac:dyDescent="0.25">
      <c r="A28" s="27"/>
      <c r="B28" s="229" t="s">
        <v>239</v>
      </c>
      <c r="C28" s="230"/>
      <c r="D28" s="230"/>
      <c r="E28" s="48">
        <f>SUM(E29)</f>
        <v>9365</v>
      </c>
      <c r="F28" s="48">
        <f t="shared" ref="F28:P28" si="45">SUM(F29)</f>
        <v>0</v>
      </c>
      <c r="G28" s="48">
        <f t="shared" si="45"/>
        <v>0</v>
      </c>
      <c r="H28" s="48">
        <f t="shared" si="45"/>
        <v>9365</v>
      </c>
      <c r="I28" s="48">
        <f t="shared" si="45"/>
        <v>9365</v>
      </c>
      <c r="J28" s="48">
        <f t="shared" si="45"/>
        <v>0</v>
      </c>
      <c r="K28" s="48">
        <f t="shared" si="45"/>
        <v>0</v>
      </c>
      <c r="L28" s="48">
        <f t="shared" si="45"/>
        <v>9365</v>
      </c>
      <c r="M28" s="48">
        <f t="shared" si="45"/>
        <v>9365</v>
      </c>
      <c r="N28" s="48">
        <f t="shared" si="45"/>
        <v>0</v>
      </c>
      <c r="O28" s="48">
        <f t="shared" si="45"/>
        <v>0</v>
      </c>
      <c r="P28" s="48">
        <f t="shared" si="45"/>
        <v>9365</v>
      </c>
      <c r="Q28" s="29">
        <f t="shared" si="26"/>
        <v>1</v>
      </c>
      <c r="R28" s="29">
        <f t="shared" si="27"/>
        <v>1</v>
      </c>
    </row>
    <row r="29" spans="1:18" s="2" customFormat="1" ht="61.5" customHeight="1" x14ac:dyDescent="0.25">
      <c r="A29" s="27" t="s">
        <v>114</v>
      </c>
      <c r="B29" s="86" t="s">
        <v>240</v>
      </c>
      <c r="C29" s="51" t="s">
        <v>57</v>
      </c>
      <c r="D29" s="51" t="s">
        <v>57</v>
      </c>
      <c r="E29" s="47">
        <f t="shared" ref="E29" si="46">H29</f>
        <v>9365</v>
      </c>
      <c r="F29" s="47"/>
      <c r="G29" s="47"/>
      <c r="H29" s="87">
        <v>9365</v>
      </c>
      <c r="I29" s="47">
        <f>L29</f>
        <v>9365</v>
      </c>
      <c r="J29" s="47"/>
      <c r="K29" s="47"/>
      <c r="L29" s="47">
        <v>9365</v>
      </c>
      <c r="M29" s="47">
        <f>P29</f>
        <v>9365</v>
      </c>
      <c r="N29" s="47"/>
      <c r="O29" s="47"/>
      <c r="P29" s="47">
        <v>9365</v>
      </c>
      <c r="Q29" s="28">
        <f t="shared" ref="Q29" si="47">I29/E29</f>
        <v>1</v>
      </c>
      <c r="R29" s="28">
        <f t="shared" ref="R29" si="48">M29/E29</f>
        <v>1</v>
      </c>
    </row>
    <row r="30" spans="1:18" s="2" customFormat="1" x14ac:dyDescent="0.25">
      <c r="A30" s="27"/>
      <c r="B30" s="229" t="s">
        <v>241</v>
      </c>
      <c r="C30" s="230"/>
      <c r="D30" s="230"/>
      <c r="E30" s="48">
        <f t="shared" ref="E30:P30" si="49">SUM(E31:E31)</f>
        <v>38621</v>
      </c>
      <c r="F30" s="48">
        <f t="shared" si="49"/>
        <v>0</v>
      </c>
      <c r="G30" s="48">
        <f t="shared" si="49"/>
        <v>0</v>
      </c>
      <c r="H30" s="48">
        <f t="shared" si="49"/>
        <v>38621</v>
      </c>
      <c r="I30" s="48">
        <f t="shared" si="49"/>
        <v>38621</v>
      </c>
      <c r="J30" s="48">
        <f t="shared" si="49"/>
        <v>0</v>
      </c>
      <c r="K30" s="48">
        <f t="shared" si="49"/>
        <v>0</v>
      </c>
      <c r="L30" s="48">
        <f t="shared" si="49"/>
        <v>38621</v>
      </c>
      <c r="M30" s="48">
        <f t="shared" si="49"/>
        <v>38621</v>
      </c>
      <c r="N30" s="48">
        <f t="shared" si="49"/>
        <v>0</v>
      </c>
      <c r="O30" s="48">
        <f t="shared" si="49"/>
        <v>0</v>
      </c>
      <c r="P30" s="48">
        <f t="shared" si="49"/>
        <v>38621</v>
      </c>
      <c r="Q30" s="29">
        <f t="shared" ref="Q30" si="50">I30/E30</f>
        <v>1</v>
      </c>
      <c r="R30" s="29">
        <f t="shared" ref="R30" si="51">M30/E30</f>
        <v>1</v>
      </c>
    </row>
    <row r="31" spans="1:18" s="2" customFormat="1" ht="61.5" customHeight="1" x14ac:dyDescent="0.25">
      <c r="A31" s="27" t="s">
        <v>115</v>
      </c>
      <c r="B31" s="88" t="s">
        <v>242</v>
      </c>
      <c r="C31" s="51" t="s">
        <v>57</v>
      </c>
      <c r="D31" s="51" t="s">
        <v>26</v>
      </c>
      <c r="E31" s="47">
        <f>H31</f>
        <v>38621</v>
      </c>
      <c r="F31" s="47"/>
      <c r="G31" s="47"/>
      <c r="H31" s="89">
        <v>38621</v>
      </c>
      <c r="I31" s="47">
        <f>L31</f>
        <v>38621</v>
      </c>
      <c r="J31" s="47"/>
      <c r="K31" s="47"/>
      <c r="L31" s="47">
        <v>38621</v>
      </c>
      <c r="M31" s="47">
        <f>P31</f>
        <v>38621</v>
      </c>
      <c r="N31" s="47"/>
      <c r="O31" s="47"/>
      <c r="P31" s="47">
        <f>L31</f>
        <v>38621</v>
      </c>
      <c r="Q31" s="28">
        <f t="shared" ref="Q31" si="52">I31/E31</f>
        <v>1</v>
      </c>
      <c r="R31" s="28">
        <f t="shared" ref="R31" si="53">M31/E31</f>
        <v>1</v>
      </c>
    </row>
    <row r="32" spans="1:18" s="2" customFormat="1" x14ac:dyDescent="0.25">
      <c r="A32" s="31"/>
      <c r="B32" s="32" t="s">
        <v>2</v>
      </c>
      <c r="C32" s="32"/>
      <c r="D32" s="33"/>
      <c r="E32" s="48">
        <f t="shared" ref="E32:P32" si="54">E6+E22+E26+E28+E30</f>
        <v>66877.3</v>
      </c>
      <c r="F32" s="48">
        <f t="shared" si="54"/>
        <v>0</v>
      </c>
      <c r="G32" s="48" t="e">
        <f t="shared" si="54"/>
        <v>#REF!</v>
      </c>
      <c r="H32" s="48">
        <f t="shared" si="54"/>
        <v>66877.3</v>
      </c>
      <c r="I32" s="48">
        <f t="shared" si="54"/>
        <v>66860.136889999994</v>
      </c>
      <c r="J32" s="48">
        <f t="shared" si="54"/>
        <v>0</v>
      </c>
      <c r="K32" s="48">
        <f t="shared" si="54"/>
        <v>0</v>
      </c>
      <c r="L32" s="48">
        <f t="shared" si="54"/>
        <v>66860.136889999994</v>
      </c>
      <c r="M32" s="48">
        <f t="shared" si="54"/>
        <v>66860.136889999994</v>
      </c>
      <c r="N32" s="48">
        <f t="shared" si="54"/>
        <v>0</v>
      </c>
      <c r="O32" s="48">
        <f t="shared" si="54"/>
        <v>0</v>
      </c>
      <c r="P32" s="48">
        <f t="shared" si="54"/>
        <v>66860.136889999994</v>
      </c>
      <c r="Q32" s="29">
        <f t="shared" si="26"/>
        <v>0.99974336419083887</v>
      </c>
      <c r="R32" s="29">
        <f t="shared" si="27"/>
        <v>0.99974336419083887</v>
      </c>
    </row>
  </sheetData>
  <mergeCells count="16">
    <mergeCell ref="A1:R1"/>
    <mergeCell ref="A2:R2"/>
    <mergeCell ref="M3:P3"/>
    <mergeCell ref="R3:R4"/>
    <mergeCell ref="Q3:Q4"/>
    <mergeCell ref="D3:D4"/>
    <mergeCell ref="A3:A4"/>
    <mergeCell ref="B3:B4"/>
    <mergeCell ref="C3:C4"/>
    <mergeCell ref="B28:D28"/>
    <mergeCell ref="B30:D30"/>
    <mergeCell ref="E3:H3"/>
    <mergeCell ref="I3:L3"/>
    <mergeCell ref="B6:D6"/>
    <mergeCell ref="B22:D22"/>
    <mergeCell ref="B26:D26"/>
  </mergeCells>
  <pageMargins left="0.39370078740157483" right="0.39370078740157483" top="0.59055118110236227" bottom="0.51181102362204722" header="0.31496062992125984" footer="0.31496062992125984"/>
  <pageSetup paperSize="9" scale="5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0"/>
  <sheetViews>
    <sheetView view="pageBreakPreview" zoomScale="90" zoomScaleNormal="100" zoomScaleSheetLayoutView="90" workbookViewId="0">
      <selection activeCell="A2" sqref="A2:M2"/>
    </sheetView>
  </sheetViews>
  <sheetFormatPr defaultRowHeight="15.75" x14ac:dyDescent="0.25"/>
  <cols>
    <col min="1" max="1" width="6.5703125" style="10" customWidth="1"/>
    <col min="2" max="2" width="37.28515625" style="10" customWidth="1"/>
    <col min="3" max="3" width="14" style="10" hidden="1" customWidth="1"/>
    <col min="4" max="4" width="11.42578125" style="10" hidden="1" customWidth="1"/>
    <col min="5" max="5" width="28.28515625" style="10" customWidth="1"/>
    <col min="6" max="6" width="22.140625" style="10" customWidth="1"/>
    <col min="7" max="7" width="25.5703125" style="10" customWidth="1"/>
    <col min="8" max="8" width="19.5703125" style="10" customWidth="1"/>
    <col min="9" max="9" width="16" style="10" customWidth="1"/>
    <col min="10" max="10" width="14.7109375" style="10" customWidth="1"/>
    <col min="11" max="12" width="14.140625" style="10" customWidth="1"/>
    <col min="13" max="13" width="15.140625" style="10" customWidth="1"/>
    <col min="14" max="255" width="9.140625" style="10"/>
    <col min="256" max="256" width="6.5703125" style="10" customWidth="1"/>
    <col min="257" max="257" width="35.28515625" style="10" customWidth="1"/>
    <col min="258" max="258" width="14" style="10" customWidth="1"/>
    <col min="259" max="259" width="11.42578125" style="10" customWidth="1"/>
    <col min="260" max="260" width="21.7109375" style="10" customWidth="1"/>
    <col min="261" max="261" width="13.7109375" style="10" customWidth="1"/>
    <col min="262" max="262" width="14.85546875" style="10" customWidth="1"/>
    <col min="263" max="263" width="19.5703125" style="10" customWidth="1"/>
    <col min="264" max="264" width="13.7109375" style="10" customWidth="1"/>
    <col min="265" max="265" width="14.7109375" style="10" customWidth="1"/>
    <col min="266" max="267" width="14.140625" style="10" customWidth="1"/>
    <col min="268" max="268" width="15.140625" style="10" customWidth="1"/>
    <col min="269" max="269" width="21.5703125" style="10" customWidth="1"/>
    <col min="270" max="511" width="9.140625" style="10"/>
    <col min="512" max="512" width="6.5703125" style="10" customWidth="1"/>
    <col min="513" max="513" width="35.28515625" style="10" customWidth="1"/>
    <col min="514" max="514" width="14" style="10" customWidth="1"/>
    <col min="515" max="515" width="11.42578125" style="10" customWidth="1"/>
    <col min="516" max="516" width="21.7109375" style="10" customWidth="1"/>
    <col min="517" max="517" width="13.7109375" style="10" customWidth="1"/>
    <col min="518" max="518" width="14.85546875" style="10" customWidth="1"/>
    <col min="519" max="519" width="19.5703125" style="10" customWidth="1"/>
    <col min="520" max="520" width="13.7109375" style="10" customWidth="1"/>
    <col min="521" max="521" width="14.7109375" style="10" customWidth="1"/>
    <col min="522" max="523" width="14.140625" style="10" customWidth="1"/>
    <col min="524" max="524" width="15.140625" style="10" customWidth="1"/>
    <col min="525" max="525" width="21.5703125" style="10" customWidth="1"/>
    <col min="526" max="767" width="9.140625" style="10"/>
    <col min="768" max="768" width="6.5703125" style="10" customWidth="1"/>
    <col min="769" max="769" width="35.28515625" style="10" customWidth="1"/>
    <col min="770" max="770" width="14" style="10" customWidth="1"/>
    <col min="771" max="771" width="11.42578125" style="10" customWidth="1"/>
    <col min="772" max="772" width="21.7109375" style="10" customWidth="1"/>
    <col min="773" max="773" width="13.7109375" style="10" customWidth="1"/>
    <col min="774" max="774" width="14.85546875" style="10" customWidth="1"/>
    <col min="775" max="775" width="19.5703125" style="10" customWidth="1"/>
    <col min="776" max="776" width="13.7109375" style="10" customWidth="1"/>
    <col min="777" max="777" width="14.7109375" style="10" customWidth="1"/>
    <col min="778" max="779" width="14.140625" style="10" customWidth="1"/>
    <col min="780" max="780" width="15.140625" style="10" customWidth="1"/>
    <col min="781" max="781" width="21.5703125" style="10" customWidth="1"/>
    <col min="782" max="1023" width="9.140625" style="10"/>
    <col min="1024" max="1024" width="6.5703125" style="10" customWidth="1"/>
    <col min="1025" max="1025" width="35.28515625" style="10" customWidth="1"/>
    <col min="1026" max="1026" width="14" style="10" customWidth="1"/>
    <col min="1027" max="1027" width="11.42578125" style="10" customWidth="1"/>
    <col min="1028" max="1028" width="21.7109375" style="10" customWidth="1"/>
    <col min="1029" max="1029" width="13.7109375" style="10" customWidth="1"/>
    <col min="1030" max="1030" width="14.85546875" style="10" customWidth="1"/>
    <col min="1031" max="1031" width="19.5703125" style="10" customWidth="1"/>
    <col min="1032" max="1032" width="13.7109375" style="10" customWidth="1"/>
    <col min="1033" max="1033" width="14.7109375" style="10" customWidth="1"/>
    <col min="1034" max="1035" width="14.140625" style="10" customWidth="1"/>
    <col min="1036" max="1036" width="15.140625" style="10" customWidth="1"/>
    <col min="1037" max="1037" width="21.5703125" style="10" customWidth="1"/>
    <col min="1038" max="1279" width="9.140625" style="10"/>
    <col min="1280" max="1280" width="6.5703125" style="10" customWidth="1"/>
    <col min="1281" max="1281" width="35.28515625" style="10" customWidth="1"/>
    <col min="1282" max="1282" width="14" style="10" customWidth="1"/>
    <col min="1283" max="1283" width="11.42578125" style="10" customWidth="1"/>
    <col min="1284" max="1284" width="21.7109375" style="10" customWidth="1"/>
    <col min="1285" max="1285" width="13.7109375" style="10" customWidth="1"/>
    <col min="1286" max="1286" width="14.85546875" style="10" customWidth="1"/>
    <col min="1287" max="1287" width="19.5703125" style="10" customWidth="1"/>
    <col min="1288" max="1288" width="13.7109375" style="10" customWidth="1"/>
    <col min="1289" max="1289" width="14.7109375" style="10" customWidth="1"/>
    <col min="1290" max="1291" width="14.140625" style="10" customWidth="1"/>
    <col min="1292" max="1292" width="15.140625" style="10" customWidth="1"/>
    <col min="1293" max="1293" width="21.5703125" style="10" customWidth="1"/>
    <col min="1294" max="1535" width="9.140625" style="10"/>
    <col min="1536" max="1536" width="6.5703125" style="10" customWidth="1"/>
    <col min="1537" max="1537" width="35.28515625" style="10" customWidth="1"/>
    <col min="1538" max="1538" width="14" style="10" customWidth="1"/>
    <col min="1539" max="1539" width="11.42578125" style="10" customWidth="1"/>
    <col min="1540" max="1540" width="21.7109375" style="10" customWidth="1"/>
    <col min="1541" max="1541" width="13.7109375" style="10" customWidth="1"/>
    <col min="1542" max="1542" width="14.85546875" style="10" customWidth="1"/>
    <col min="1543" max="1543" width="19.5703125" style="10" customWidth="1"/>
    <col min="1544" max="1544" width="13.7109375" style="10" customWidth="1"/>
    <col min="1545" max="1545" width="14.7109375" style="10" customWidth="1"/>
    <col min="1546" max="1547" width="14.140625" style="10" customWidth="1"/>
    <col min="1548" max="1548" width="15.140625" style="10" customWidth="1"/>
    <col min="1549" max="1549" width="21.5703125" style="10" customWidth="1"/>
    <col min="1550" max="1791" width="9.140625" style="10"/>
    <col min="1792" max="1792" width="6.5703125" style="10" customWidth="1"/>
    <col min="1793" max="1793" width="35.28515625" style="10" customWidth="1"/>
    <col min="1794" max="1794" width="14" style="10" customWidth="1"/>
    <col min="1795" max="1795" width="11.42578125" style="10" customWidth="1"/>
    <col min="1796" max="1796" width="21.7109375" style="10" customWidth="1"/>
    <col min="1797" max="1797" width="13.7109375" style="10" customWidth="1"/>
    <col min="1798" max="1798" width="14.85546875" style="10" customWidth="1"/>
    <col min="1799" max="1799" width="19.5703125" style="10" customWidth="1"/>
    <col min="1800" max="1800" width="13.7109375" style="10" customWidth="1"/>
    <col min="1801" max="1801" width="14.7109375" style="10" customWidth="1"/>
    <col min="1802" max="1803" width="14.140625" style="10" customWidth="1"/>
    <col min="1804" max="1804" width="15.140625" style="10" customWidth="1"/>
    <col min="1805" max="1805" width="21.5703125" style="10" customWidth="1"/>
    <col min="1806" max="2047" width="9.140625" style="10"/>
    <col min="2048" max="2048" width="6.5703125" style="10" customWidth="1"/>
    <col min="2049" max="2049" width="35.28515625" style="10" customWidth="1"/>
    <col min="2050" max="2050" width="14" style="10" customWidth="1"/>
    <col min="2051" max="2051" width="11.42578125" style="10" customWidth="1"/>
    <col min="2052" max="2052" width="21.7109375" style="10" customWidth="1"/>
    <col min="2053" max="2053" width="13.7109375" style="10" customWidth="1"/>
    <col min="2054" max="2054" width="14.85546875" style="10" customWidth="1"/>
    <col min="2055" max="2055" width="19.5703125" style="10" customWidth="1"/>
    <col min="2056" max="2056" width="13.7109375" style="10" customWidth="1"/>
    <col min="2057" max="2057" width="14.7109375" style="10" customWidth="1"/>
    <col min="2058" max="2059" width="14.140625" style="10" customWidth="1"/>
    <col min="2060" max="2060" width="15.140625" style="10" customWidth="1"/>
    <col min="2061" max="2061" width="21.5703125" style="10" customWidth="1"/>
    <col min="2062" max="2303" width="9.140625" style="10"/>
    <col min="2304" max="2304" width="6.5703125" style="10" customWidth="1"/>
    <col min="2305" max="2305" width="35.28515625" style="10" customWidth="1"/>
    <col min="2306" max="2306" width="14" style="10" customWidth="1"/>
    <col min="2307" max="2307" width="11.42578125" style="10" customWidth="1"/>
    <col min="2308" max="2308" width="21.7109375" style="10" customWidth="1"/>
    <col min="2309" max="2309" width="13.7109375" style="10" customWidth="1"/>
    <col min="2310" max="2310" width="14.85546875" style="10" customWidth="1"/>
    <col min="2311" max="2311" width="19.5703125" style="10" customWidth="1"/>
    <col min="2312" max="2312" width="13.7109375" style="10" customWidth="1"/>
    <col min="2313" max="2313" width="14.7109375" style="10" customWidth="1"/>
    <col min="2314" max="2315" width="14.140625" style="10" customWidth="1"/>
    <col min="2316" max="2316" width="15.140625" style="10" customWidth="1"/>
    <col min="2317" max="2317" width="21.5703125" style="10" customWidth="1"/>
    <col min="2318" max="2559" width="9.140625" style="10"/>
    <col min="2560" max="2560" width="6.5703125" style="10" customWidth="1"/>
    <col min="2561" max="2561" width="35.28515625" style="10" customWidth="1"/>
    <col min="2562" max="2562" width="14" style="10" customWidth="1"/>
    <col min="2563" max="2563" width="11.42578125" style="10" customWidth="1"/>
    <col min="2564" max="2564" width="21.7109375" style="10" customWidth="1"/>
    <col min="2565" max="2565" width="13.7109375" style="10" customWidth="1"/>
    <col min="2566" max="2566" width="14.85546875" style="10" customWidth="1"/>
    <col min="2567" max="2567" width="19.5703125" style="10" customWidth="1"/>
    <col min="2568" max="2568" width="13.7109375" style="10" customWidth="1"/>
    <col min="2569" max="2569" width="14.7109375" style="10" customWidth="1"/>
    <col min="2570" max="2571" width="14.140625" style="10" customWidth="1"/>
    <col min="2572" max="2572" width="15.140625" style="10" customWidth="1"/>
    <col min="2573" max="2573" width="21.5703125" style="10" customWidth="1"/>
    <col min="2574" max="2815" width="9.140625" style="10"/>
    <col min="2816" max="2816" width="6.5703125" style="10" customWidth="1"/>
    <col min="2817" max="2817" width="35.28515625" style="10" customWidth="1"/>
    <col min="2818" max="2818" width="14" style="10" customWidth="1"/>
    <col min="2819" max="2819" width="11.42578125" style="10" customWidth="1"/>
    <col min="2820" max="2820" width="21.7109375" style="10" customWidth="1"/>
    <col min="2821" max="2821" width="13.7109375" style="10" customWidth="1"/>
    <col min="2822" max="2822" width="14.85546875" style="10" customWidth="1"/>
    <col min="2823" max="2823" width="19.5703125" style="10" customWidth="1"/>
    <col min="2824" max="2824" width="13.7109375" style="10" customWidth="1"/>
    <col min="2825" max="2825" width="14.7109375" style="10" customWidth="1"/>
    <col min="2826" max="2827" width="14.140625" style="10" customWidth="1"/>
    <col min="2828" max="2828" width="15.140625" style="10" customWidth="1"/>
    <col min="2829" max="2829" width="21.5703125" style="10" customWidth="1"/>
    <col min="2830" max="3071" width="9.140625" style="10"/>
    <col min="3072" max="3072" width="6.5703125" style="10" customWidth="1"/>
    <col min="3073" max="3073" width="35.28515625" style="10" customWidth="1"/>
    <col min="3074" max="3074" width="14" style="10" customWidth="1"/>
    <col min="3075" max="3075" width="11.42578125" style="10" customWidth="1"/>
    <col min="3076" max="3076" width="21.7109375" style="10" customWidth="1"/>
    <col min="3077" max="3077" width="13.7109375" style="10" customWidth="1"/>
    <col min="3078" max="3078" width="14.85546875" style="10" customWidth="1"/>
    <col min="3079" max="3079" width="19.5703125" style="10" customWidth="1"/>
    <col min="3080" max="3080" width="13.7109375" style="10" customWidth="1"/>
    <col min="3081" max="3081" width="14.7109375" style="10" customWidth="1"/>
    <col min="3082" max="3083" width="14.140625" style="10" customWidth="1"/>
    <col min="3084" max="3084" width="15.140625" style="10" customWidth="1"/>
    <col min="3085" max="3085" width="21.5703125" style="10" customWidth="1"/>
    <col min="3086" max="3327" width="9.140625" style="10"/>
    <col min="3328" max="3328" width="6.5703125" style="10" customWidth="1"/>
    <col min="3329" max="3329" width="35.28515625" style="10" customWidth="1"/>
    <col min="3330" max="3330" width="14" style="10" customWidth="1"/>
    <col min="3331" max="3331" width="11.42578125" style="10" customWidth="1"/>
    <col min="3332" max="3332" width="21.7109375" style="10" customWidth="1"/>
    <col min="3333" max="3333" width="13.7109375" style="10" customWidth="1"/>
    <col min="3334" max="3334" width="14.85546875" style="10" customWidth="1"/>
    <col min="3335" max="3335" width="19.5703125" style="10" customWidth="1"/>
    <col min="3336" max="3336" width="13.7109375" style="10" customWidth="1"/>
    <col min="3337" max="3337" width="14.7109375" style="10" customWidth="1"/>
    <col min="3338" max="3339" width="14.140625" style="10" customWidth="1"/>
    <col min="3340" max="3340" width="15.140625" style="10" customWidth="1"/>
    <col min="3341" max="3341" width="21.5703125" style="10" customWidth="1"/>
    <col min="3342" max="3583" width="9.140625" style="10"/>
    <col min="3584" max="3584" width="6.5703125" style="10" customWidth="1"/>
    <col min="3585" max="3585" width="35.28515625" style="10" customWidth="1"/>
    <col min="3586" max="3586" width="14" style="10" customWidth="1"/>
    <col min="3587" max="3587" width="11.42578125" style="10" customWidth="1"/>
    <col min="3588" max="3588" width="21.7109375" style="10" customWidth="1"/>
    <col min="3589" max="3589" width="13.7109375" style="10" customWidth="1"/>
    <col min="3590" max="3590" width="14.85546875" style="10" customWidth="1"/>
    <col min="3591" max="3591" width="19.5703125" style="10" customWidth="1"/>
    <col min="3592" max="3592" width="13.7109375" style="10" customWidth="1"/>
    <col min="3593" max="3593" width="14.7109375" style="10" customWidth="1"/>
    <col min="3594" max="3595" width="14.140625" style="10" customWidth="1"/>
    <col min="3596" max="3596" width="15.140625" style="10" customWidth="1"/>
    <col min="3597" max="3597" width="21.5703125" style="10" customWidth="1"/>
    <col min="3598" max="3839" width="9.140625" style="10"/>
    <col min="3840" max="3840" width="6.5703125" style="10" customWidth="1"/>
    <col min="3841" max="3841" width="35.28515625" style="10" customWidth="1"/>
    <col min="3842" max="3842" width="14" style="10" customWidth="1"/>
    <col min="3843" max="3843" width="11.42578125" style="10" customWidth="1"/>
    <col min="3844" max="3844" width="21.7109375" style="10" customWidth="1"/>
    <col min="3845" max="3845" width="13.7109375" style="10" customWidth="1"/>
    <col min="3846" max="3846" width="14.85546875" style="10" customWidth="1"/>
    <col min="3847" max="3847" width="19.5703125" style="10" customWidth="1"/>
    <col min="3848" max="3848" width="13.7109375" style="10" customWidth="1"/>
    <col min="3849" max="3849" width="14.7109375" style="10" customWidth="1"/>
    <col min="3850" max="3851" width="14.140625" style="10" customWidth="1"/>
    <col min="3852" max="3852" width="15.140625" style="10" customWidth="1"/>
    <col min="3853" max="3853" width="21.5703125" style="10" customWidth="1"/>
    <col min="3854" max="4095" width="9.140625" style="10"/>
    <col min="4096" max="4096" width="6.5703125" style="10" customWidth="1"/>
    <col min="4097" max="4097" width="35.28515625" style="10" customWidth="1"/>
    <col min="4098" max="4098" width="14" style="10" customWidth="1"/>
    <col min="4099" max="4099" width="11.42578125" style="10" customWidth="1"/>
    <col min="4100" max="4100" width="21.7109375" style="10" customWidth="1"/>
    <col min="4101" max="4101" width="13.7109375" style="10" customWidth="1"/>
    <col min="4102" max="4102" width="14.85546875" style="10" customWidth="1"/>
    <col min="4103" max="4103" width="19.5703125" style="10" customWidth="1"/>
    <col min="4104" max="4104" width="13.7109375" style="10" customWidth="1"/>
    <col min="4105" max="4105" width="14.7109375" style="10" customWidth="1"/>
    <col min="4106" max="4107" width="14.140625" style="10" customWidth="1"/>
    <col min="4108" max="4108" width="15.140625" style="10" customWidth="1"/>
    <col min="4109" max="4109" width="21.5703125" style="10" customWidth="1"/>
    <col min="4110" max="4351" width="9.140625" style="10"/>
    <col min="4352" max="4352" width="6.5703125" style="10" customWidth="1"/>
    <col min="4353" max="4353" width="35.28515625" style="10" customWidth="1"/>
    <col min="4354" max="4354" width="14" style="10" customWidth="1"/>
    <col min="4355" max="4355" width="11.42578125" style="10" customWidth="1"/>
    <col min="4356" max="4356" width="21.7109375" style="10" customWidth="1"/>
    <col min="4357" max="4357" width="13.7109375" style="10" customWidth="1"/>
    <col min="4358" max="4358" width="14.85546875" style="10" customWidth="1"/>
    <col min="4359" max="4359" width="19.5703125" style="10" customWidth="1"/>
    <col min="4360" max="4360" width="13.7109375" style="10" customWidth="1"/>
    <col min="4361" max="4361" width="14.7109375" style="10" customWidth="1"/>
    <col min="4362" max="4363" width="14.140625" style="10" customWidth="1"/>
    <col min="4364" max="4364" width="15.140625" style="10" customWidth="1"/>
    <col min="4365" max="4365" width="21.5703125" style="10" customWidth="1"/>
    <col min="4366" max="4607" width="9.140625" style="10"/>
    <col min="4608" max="4608" width="6.5703125" style="10" customWidth="1"/>
    <col min="4609" max="4609" width="35.28515625" style="10" customWidth="1"/>
    <col min="4610" max="4610" width="14" style="10" customWidth="1"/>
    <col min="4611" max="4611" width="11.42578125" style="10" customWidth="1"/>
    <col min="4612" max="4612" width="21.7109375" style="10" customWidth="1"/>
    <col min="4613" max="4613" width="13.7109375" style="10" customWidth="1"/>
    <col min="4614" max="4614" width="14.85546875" style="10" customWidth="1"/>
    <col min="4615" max="4615" width="19.5703125" style="10" customWidth="1"/>
    <col min="4616" max="4616" width="13.7109375" style="10" customWidth="1"/>
    <col min="4617" max="4617" width="14.7109375" style="10" customWidth="1"/>
    <col min="4618" max="4619" width="14.140625" style="10" customWidth="1"/>
    <col min="4620" max="4620" width="15.140625" style="10" customWidth="1"/>
    <col min="4621" max="4621" width="21.5703125" style="10" customWidth="1"/>
    <col min="4622" max="4863" width="9.140625" style="10"/>
    <col min="4864" max="4864" width="6.5703125" style="10" customWidth="1"/>
    <col min="4865" max="4865" width="35.28515625" style="10" customWidth="1"/>
    <col min="4866" max="4866" width="14" style="10" customWidth="1"/>
    <col min="4867" max="4867" width="11.42578125" style="10" customWidth="1"/>
    <col min="4868" max="4868" width="21.7109375" style="10" customWidth="1"/>
    <col min="4869" max="4869" width="13.7109375" style="10" customWidth="1"/>
    <col min="4870" max="4870" width="14.85546875" style="10" customWidth="1"/>
    <col min="4871" max="4871" width="19.5703125" style="10" customWidth="1"/>
    <col min="4872" max="4872" width="13.7109375" style="10" customWidth="1"/>
    <col min="4873" max="4873" width="14.7109375" style="10" customWidth="1"/>
    <col min="4874" max="4875" width="14.140625" style="10" customWidth="1"/>
    <col min="4876" max="4876" width="15.140625" style="10" customWidth="1"/>
    <col min="4877" max="4877" width="21.5703125" style="10" customWidth="1"/>
    <col min="4878" max="5119" width="9.140625" style="10"/>
    <col min="5120" max="5120" width="6.5703125" style="10" customWidth="1"/>
    <col min="5121" max="5121" width="35.28515625" style="10" customWidth="1"/>
    <col min="5122" max="5122" width="14" style="10" customWidth="1"/>
    <col min="5123" max="5123" width="11.42578125" style="10" customWidth="1"/>
    <col min="5124" max="5124" width="21.7109375" style="10" customWidth="1"/>
    <col min="5125" max="5125" width="13.7109375" style="10" customWidth="1"/>
    <col min="5126" max="5126" width="14.85546875" style="10" customWidth="1"/>
    <col min="5127" max="5127" width="19.5703125" style="10" customWidth="1"/>
    <col min="5128" max="5128" width="13.7109375" style="10" customWidth="1"/>
    <col min="5129" max="5129" width="14.7109375" style="10" customWidth="1"/>
    <col min="5130" max="5131" width="14.140625" style="10" customWidth="1"/>
    <col min="5132" max="5132" width="15.140625" style="10" customWidth="1"/>
    <col min="5133" max="5133" width="21.5703125" style="10" customWidth="1"/>
    <col min="5134" max="5375" width="9.140625" style="10"/>
    <col min="5376" max="5376" width="6.5703125" style="10" customWidth="1"/>
    <col min="5377" max="5377" width="35.28515625" style="10" customWidth="1"/>
    <col min="5378" max="5378" width="14" style="10" customWidth="1"/>
    <col min="5379" max="5379" width="11.42578125" style="10" customWidth="1"/>
    <col min="5380" max="5380" width="21.7109375" style="10" customWidth="1"/>
    <col min="5381" max="5381" width="13.7109375" style="10" customWidth="1"/>
    <col min="5382" max="5382" width="14.85546875" style="10" customWidth="1"/>
    <col min="5383" max="5383" width="19.5703125" style="10" customWidth="1"/>
    <col min="5384" max="5384" width="13.7109375" style="10" customWidth="1"/>
    <col min="5385" max="5385" width="14.7109375" style="10" customWidth="1"/>
    <col min="5386" max="5387" width="14.140625" style="10" customWidth="1"/>
    <col min="5388" max="5388" width="15.140625" style="10" customWidth="1"/>
    <col min="5389" max="5389" width="21.5703125" style="10" customWidth="1"/>
    <col min="5390" max="5631" width="9.140625" style="10"/>
    <col min="5632" max="5632" width="6.5703125" style="10" customWidth="1"/>
    <col min="5633" max="5633" width="35.28515625" style="10" customWidth="1"/>
    <col min="5634" max="5634" width="14" style="10" customWidth="1"/>
    <col min="5635" max="5635" width="11.42578125" style="10" customWidth="1"/>
    <col min="5636" max="5636" width="21.7109375" style="10" customWidth="1"/>
    <col min="5637" max="5637" width="13.7109375" style="10" customWidth="1"/>
    <col min="5638" max="5638" width="14.85546875" style="10" customWidth="1"/>
    <col min="5639" max="5639" width="19.5703125" style="10" customWidth="1"/>
    <col min="5640" max="5640" width="13.7109375" style="10" customWidth="1"/>
    <col min="5641" max="5641" width="14.7109375" style="10" customWidth="1"/>
    <col min="5642" max="5643" width="14.140625" style="10" customWidth="1"/>
    <col min="5644" max="5644" width="15.140625" style="10" customWidth="1"/>
    <col min="5645" max="5645" width="21.5703125" style="10" customWidth="1"/>
    <col min="5646" max="5887" width="9.140625" style="10"/>
    <col min="5888" max="5888" width="6.5703125" style="10" customWidth="1"/>
    <col min="5889" max="5889" width="35.28515625" style="10" customWidth="1"/>
    <col min="5890" max="5890" width="14" style="10" customWidth="1"/>
    <col min="5891" max="5891" width="11.42578125" style="10" customWidth="1"/>
    <col min="5892" max="5892" width="21.7109375" style="10" customWidth="1"/>
    <col min="5893" max="5893" width="13.7109375" style="10" customWidth="1"/>
    <col min="5894" max="5894" width="14.85546875" style="10" customWidth="1"/>
    <col min="5895" max="5895" width="19.5703125" style="10" customWidth="1"/>
    <col min="5896" max="5896" width="13.7109375" style="10" customWidth="1"/>
    <col min="5897" max="5897" width="14.7109375" style="10" customWidth="1"/>
    <col min="5898" max="5899" width="14.140625" style="10" customWidth="1"/>
    <col min="5900" max="5900" width="15.140625" style="10" customWidth="1"/>
    <col min="5901" max="5901" width="21.5703125" style="10" customWidth="1"/>
    <col min="5902" max="6143" width="9.140625" style="10"/>
    <col min="6144" max="6144" width="6.5703125" style="10" customWidth="1"/>
    <col min="6145" max="6145" width="35.28515625" style="10" customWidth="1"/>
    <col min="6146" max="6146" width="14" style="10" customWidth="1"/>
    <col min="6147" max="6147" width="11.42578125" style="10" customWidth="1"/>
    <col min="6148" max="6148" width="21.7109375" style="10" customWidth="1"/>
    <col min="6149" max="6149" width="13.7109375" style="10" customWidth="1"/>
    <col min="6150" max="6150" width="14.85546875" style="10" customWidth="1"/>
    <col min="6151" max="6151" width="19.5703125" style="10" customWidth="1"/>
    <col min="6152" max="6152" width="13.7109375" style="10" customWidth="1"/>
    <col min="6153" max="6153" width="14.7109375" style="10" customWidth="1"/>
    <col min="6154" max="6155" width="14.140625" style="10" customWidth="1"/>
    <col min="6156" max="6156" width="15.140625" style="10" customWidth="1"/>
    <col min="6157" max="6157" width="21.5703125" style="10" customWidth="1"/>
    <col min="6158" max="6399" width="9.140625" style="10"/>
    <col min="6400" max="6400" width="6.5703125" style="10" customWidth="1"/>
    <col min="6401" max="6401" width="35.28515625" style="10" customWidth="1"/>
    <col min="6402" max="6402" width="14" style="10" customWidth="1"/>
    <col min="6403" max="6403" width="11.42578125" style="10" customWidth="1"/>
    <col min="6404" max="6404" width="21.7109375" style="10" customWidth="1"/>
    <col min="6405" max="6405" width="13.7109375" style="10" customWidth="1"/>
    <col min="6406" max="6406" width="14.85546875" style="10" customWidth="1"/>
    <col min="6407" max="6407" width="19.5703125" style="10" customWidth="1"/>
    <col min="6408" max="6408" width="13.7109375" style="10" customWidth="1"/>
    <col min="6409" max="6409" width="14.7109375" style="10" customWidth="1"/>
    <col min="6410" max="6411" width="14.140625" style="10" customWidth="1"/>
    <col min="6412" max="6412" width="15.140625" style="10" customWidth="1"/>
    <col min="6413" max="6413" width="21.5703125" style="10" customWidth="1"/>
    <col min="6414" max="6655" width="9.140625" style="10"/>
    <col min="6656" max="6656" width="6.5703125" style="10" customWidth="1"/>
    <col min="6657" max="6657" width="35.28515625" style="10" customWidth="1"/>
    <col min="6658" max="6658" width="14" style="10" customWidth="1"/>
    <col min="6659" max="6659" width="11.42578125" style="10" customWidth="1"/>
    <col min="6660" max="6660" width="21.7109375" style="10" customWidth="1"/>
    <col min="6661" max="6661" width="13.7109375" style="10" customWidth="1"/>
    <col min="6662" max="6662" width="14.85546875" style="10" customWidth="1"/>
    <col min="6663" max="6663" width="19.5703125" style="10" customWidth="1"/>
    <col min="6664" max="6664" width="13.7109375" style="10" customWidth="1"/>
    <col min="6665" max="6665" width="14.7109375" style="10" customWidth="1"/>
    <col min="6666" max="6667" width="14.140625" style="10" customWidth="1"/>
    <col min="6668" max="6668" width="15.140625" style="10" customWidth="1"/>
    <col min="6669" max="6669" width="21.5703125" style="10" customWidth="1"/>
    <col min="6670" max="6911" width="9.140625" style="10"/>
    <col min="6912" max="6912" width="6.5703125" style="10" customWidth="1"/>
    <col min="6913" max="6913" width="35.28515625" style="10" customWidth="1"/>
    <col min="6914" max="6914" width="14" style="10" customWidth="1"/>
    <col min="6915" max="6915" width="11.42578125" style="10" customWidth="1"/>
    <col min="6916" max="6916" width="21.7109375" style="10" customWidth="1"/>
    <col min="6917" max="6917" width="13.7109375" style="10" customWidth="1"/>
    <col min="6918" max="6918" width="14.85546875" style="10" customWidth="1"/>
    <col min="6919" max="6919" width="19.5703125" style="10" customWidth="1"/>
    <col min="6920" max="6920" width="13.7109375" style="10" customWidth="1"/>
    <col min="6921" max="6921" width="14.7109375" style="10" customWidth="1"/>
    <col min="6922" max="6923" width="14.140625" style="10" customWidth="1"/>
    <col min="6924" max="6924" width="15.140625" style="10" customWidth="1"/>
    <col min="6925" max="6925" width="21.5703125" style="10" customWidth="1"/>
    <col min="6926" max="7167" width="9.140625" style="10"/>
    <col min="7168" max="7168" width="6.5703125" style="10" customWidth="1"/>
    <col min="7169" max="7169" width="35.28515625" style="10" customWidth="1"/>
    <col min="7170" max="7170" width="14" style="10" customWidth="1"/>
    <col min="7171" max="7171" width="11.42578125" style="10" customWidth="1"/>
    <col min="7172" max="7172" width="21.7109375" style="10" customWidth="1"/>
    <col min="7173" max="7173" width="13.7109375" style="10" customWidth="1"/>
    <col min="7174" max="7174" width="14.85546875" style="10" customWidth="1"/>
    <col min="7175" max="7175" width="19.5703125" style="10" customWidth="1"/>
    <col min="7176" max="7176" width="13.7109375" style="10" customWidth="1"/>
    <col min="7177" max="7177" width="14.7109375" style="10" customWidth="1"/>
    <col min="7178" max="7179" width="14.140625" style="10" customWidth="1"/>
    <col min="7180" max="7180" width="15.140625" style="10" customWidth="1"/>
    <col min="7181" max="7181" width="21.5703125" style="10" customWidth="1"/>
    <col min="7182" max="7423" width="9.140625" style="10"/>
    <col min="7424" max="7424" width="6.5703125" style="10" customWidth="1"/>
    <col min="7425" max="7425" width="35.28515625" style="10" customWidth="1"/>
    <col min="7426" max="7426" width="14" style="10" customWidth="1"/>
    <col min="7427" max="7427" width="11.42578125" style="10" customWidth="1"/>
    <col min="7428" max="7428" width="21.7109375" style="10" customWidth="1"/>
    <col min="7429" max="7429" width="13.7109375" style="10" customWidth="1"/>
    <col min="7430" max="7430" width="14.85546875" style="10" customWidth="1"/>
    <col min="7431" max="7431" width="19.5703125" style="10" customWidth="1"/>
    <col min="7432" max="7432" width="13.7109375" style="10" customWidth="1"/>
    <col min="7433" max="7433" width="14.7109375" style="10" customWidth="1"/>
    <col min="7434" max="7435" width="14.140625" style="10" customWidth="1"/>
    <col min="7436" max="7436" width="15.140625" style="10" customWidth="1"/>
    <col min="7437" max="7437" width="21.5703125" style="10" customWidth="1"/>
    <col min="7438" max="7679" width="9.140625" style="10"/>
    <col min="7680" max="7680" width="6.5703125" style="10" customWidth="1"/>
    <col min="7681" max="7681" width="35.28515625" style="10" customWidth="1"/>
    <col min="7682" max="7682" width="14" style="10" customWidth="1"/>
    <col min="7683" max="7683" width="11.42578125" style="10" customWidth="1"/>
    <col min="7684" max="7684" width="21.7109375" style="10" customWidth="1"/>
    <col min="7685" max="7685" width="13.7109375" style="10" customWidth="1"/>
    <col min="7686" max="7686" width="14.85546875" style="10" customWidth="1"/>
    <col min="7687" max="7687" width="19.5703125" style="10" customWidth="1"/>
    <col min="7688" max="7688" width="13.7109375" style="10" customWidth="1"/>
    <col min="7689" max="7689" width="14.7109375" style="10" customWidth="1"/>
    <col min="7690" max="7691" width="14.140625" style="10" customWidth="1"/>
    <col min="7692" max="7692" width="15.140625" style="10" customWidth="1"/>
    <col min="7693" max="7693" width="21.5703125" style="10" customWidth="1"/>
    <col min="7694" max="7935" width="9.140625" style="10"/>
    <col min="7936" max="7936" width="6.5703125" style="10" customWidth="1"/>
    <col min="7937" max="7937" width="35.28515625" style="10" customWidth="1"/>
    <col min="7938" max="7938" width="14" style="10" customWidth="1"/>
    <col min="7939" max="7939" width="11.42578125" style="10" customWidth="1"/>
    <col min="7940" max="7940" width="21.7109375" style="10" customWidth="1"/>
    <col min="7941" max="7941" width="13.7109375" style="10" customWidth="1"/>
    <col min="7942" max="7942" width="14.85546875" style="10" customWidth="1"/>
    <col min="7943" max="7943" width="19.5703125" style="10" customWidth="1"/>
    <col min="7944" max="7944" width="13.7109375" style="10" customWidth="1"/>
    <col min="7945" max="7945" width="14.7109375" style="10" customWidth="1"/>
    <col min="7946" max="7947" width="14.140625" style="10" customWidth="1"/>
    <col min="7948" max="7948" width="15.140625" style="10" customWidth="1"/>
    <col min="7949" max="7949" width="21.5703125" style="10" customWidth="1"/>
    <col min="7950" max="8191" width="9.140625" style="10"/>
    <col min="8192" max="8192" width="6.5703125" style="10" customWidth="1"/>
    <col min="8193" max="8193" width="35.28515625" style="10" customWidth="1"/>
    <col min="8194" max="8194" width="14" style="10" customWidth="1"/>
    <col min="8195" max="8195" width="11.42578125" style="10" customWidth="1"/>
    <col min="8196" max="8196" width="21.7109375" style="10" customWidth="1"/>
    <col min="8197" max="8197" width="13.7109375" style="10" customWidth="1"/>
    <col min="8198" max="8198" width="14.85546875" style="10" customWidth="1"/>
    <col min="8199" max="8199" width="19.5703125" style="10" customWidth="1"/>
    <col min="8200" max="8200" width="13.7109375" style="10" customWidth="1"/>
    <col min="8201" max="8201" width="14.7109375" style="10" customWidth="1"/>
    <col min="8202" max="8203" width="14.140625" style="10" customWidth="1"/>
    <col min="8204" max="8204" width="15.140625" style="10" customWidth="1"/>
    <col min="8205" max="8205" width="21.5703125" style="10" customWidth="1"/>
    <col min="8206" max="8447" width="9.140625" style="10"/>
    <col min="8448" max="8448" width="6.5703125" style="10" customWidth="1"/>
    <col min="8449" max="8449" width="35.28515625" style="10" customWidth="1"/>
    <col min="8450" max="8450" width="14" style="10" customWidth="1"/>
    <col min="8451" max="8451" width="11.42578125" style="10" customWidth="1"/>
    <col min="8452" max="8452" width="21.7109375" style="10" customWidth="1"/>
    <col min="8453" max="8453" width="13.7109375" style="10" customWidth="1"/>
    <col min="8454" max="8454" width="14.85546875" style="10" customWidth="1"/>
    <col min="8455" max="8455" width="19.5703125" style="10" customWidth="1"/>
    <col min="8456" max="8456" width="13.7109375" style="10" customWidth="1"/>
    <col min="8457" max="8457" width="14.7109375" style="10" customWidth="1"/>
    <col min="8458" max="8459" width="14.140625" style="10" customWidth="1"/>
    <col min="8460" max="8460" width="15.140625" style="10" customWidth="1"/>
    <col min="8461" max="8461" width="21.5703125" style="10" customWidth="1"/>
    <col min="8462" max="8703" width="9.140625" style="10"/>
    <col min="8704" max="8704" width="6.5703125" style="10" customWidth="1"/>
    <col min="8705" max="8705" width="35.28515625" style="10" customWidth="1"/>
    <col min="8706" max="8706" width="14" style="10" customWidth="1"/>
    <col min="8707" max="8707" width="11.42578125" style="10" customWidth="1"/>
    <col min="8708" max="8708" width="21.7109375" style="10" customWidth="1"/>
    <col min="8709" max="8709" width="13.7109375" style="10" customWidth="1"/>
    <col min="8710" max="8710" width="14.85546875" style="10" customWidth="1"/>
    <col min="8711" max="8711" width="19.5703125" style="10" customWidth="1"/>
    <col min="8712" max="8712" width="13.7109375" style="10" customWidth="1"/>
    <col min="8713" max="8713" width="14.7109375" style="10" customWidth="1"/>
    <col min="8714" max="8715" width="14.140625" style="10" customWidth="1"/>
    <col min="8716" max="8716" width="15.140625" style="10" customWidth="1"/>
    <col min="8717" max="8717" width="21.5703125" style="10" customWidth="1"/>
    <col min="8718" max="8959" width="9.140625" style="10"/>
    <col min="8960" max="8960" width="6.5703125" style="10" customWidth="1"/>
    <col min="8961" max="8961" width="35.28515625" style="10" customWidth="1"/>
    <col min="8962" max="8962" width="14" style="10" customWidth="1"/>
    <col min="8963" max="8963" width="11.42578125" style="10" customWidth="1"/>
    <col min="8964" max="8964" width="21.7109375" style="10" customWidth="1"/>
    <col min="8965" max="8965" width="13.7109375" style="10" customWidth="1"/>
    <col min="8966" max="8966" width="14.85546875" style="10" customWidth="1"/>
    <col min="8967" max="8967" width="19.5703125" style="10" customWidth="1"/>
    <col min="8968" max="8968" width="13.7109375" style="10" customWidth="1"/>
    <col min="8969" max="8969" width="14.7109375" style="10" customWidth="1"/>
    <col min="8970" max="8971" width="14.140625" style="10" customWidth="1"/>
    <col min="8972" max="8972" width="15.140625" style="10" customWidth="1"/>
    <col min="8973" max="8973" width="21.5703125" style="10" customWidth="1"/>
    <col min="8974" max="9215" width="9.140625" style="10"/>
    <col min="9216" max="9216" width="6.5703125" style="10" customWidth="1"/>
    <col min="9217" max="9217" width="35.28515625" style="10" customWidth="1"/>
    <col min="9218" max="9218" width="14" style="10" customWidth="1"/>
    <col min="9219" max="9219" width="11.42578125" style="10" customWidth="1"/>
    <col min="9220" max="9220" width="21.7109375" style="10" customWidth="1"/>
    <col min="9221" max="9221" width="13.7109375" style="10" customWidth="1"/>
    <col min="9222" max="9222" width="14.85546875" style="10" customWidth="1"/>
    <col min="9223" max="9223" width="19.5703125" style="10" customWidth="1"/>
    <col min="9224" max="9224" width="13.7109375" style="10" customWidth="1"/>
    <col min="9225" max="9225" width="14.7109375" style="10" customWidth="1"/>
    <col min="9226" max="9227" width="14.140625" style="10" customWidth="1"/>
    <col min="9228" max="9228" width="15.140625" style="10" customWidth="1"/>
    <col min="9229" max="9229" width="21.5703125" style="10" customWidth="1"/>
    <col min="9230" max="9471" width="9.140625" style="10"/>
    <col min="9472" max="9472" width="6.5703125" style="10" customWidth="1"/>
    <col min="9473" max="9473" width="35.28515625" style="10" customWidth="1"/>
    <col min="9474" max="9474" width="14" style="10" customWidth="1"/>
    <col min="9475" max="9475" width="11.42578125" style="10" customWidth="1"/>
    <col min="9476" max="9476" width="21.7109375" style="10" customWidth="1"/>
    <col min="9477" max="9477" width="13.7109375" style="10" customWidth="1"/>
    <col min="9478" max="9478" width="14.85546875" style="10" customWidth="1"/>
    <col min="9479" max="9479" width="19.5703125" style="10" customWidth="1"/>
    <col min="9480" max="9480" width="13.7109375" style="10" customWidth="1"/>
    <col min="9481" max="9481" width="14.7109375" style="10" customWidth="1"/>
    <col min="9482" max="9483" width="14.140625" style="10" customWidth="1"/>
    <col min="9484" max="9484" width="15.140625" style="10" customWidth="1"/>
    <col min="9485" max="9485" width="21.5703125" style="10" customWidth="1"/>
    <col min="9486" max="9727" width="9.140625" style="10"/>
    <col min="9728" max="9728" width="6.5703125" style="10" customWidth="1"/>
    <col min="9729" max="9729" width="35.28515625" style="10" customWidth="1"/>
    <col min="9730" max="9730" width="14" style="10" customWidth="1"/>
    <col min="9731" max="9731" width="11.42578125" style="10" customWidth="1"/>
    <col min="9732" max="9732" width="21.7109375" style="10" customWidth="1"/>
    <col min="9733" max="9733" width="13.7109375" style="10" customWidth="1"/>
    <col min="9734" max="9734" width="14.85546875" style="10" customWidth="1"/>
    <col min="9735" max="9735" width="19.5703125" style="10" customWidth="1"/>
    <col min="9736" max="9736" width="13.7109375" style="10" customWidth="1"/>
    <col min="9737" max="9737" width="14.7109375" style="10" customWidth="1"/>
    <col min="9738" max="9739" width="14.140625" style="10" customWidth="1"/>
    <col min="9740" max="9740" width="15.140625" style="10" customWidth="1"/>
    <col min="9741" max="9741" width="21.5703125" style="10" customWidth="1"/>
    <col min="9742" max="9983" width="9.140625" style="10"/>
    <col min="9984" max="9984" width="6.5703125" style="10" customWidth="1"/>
    <col min="9985" max="9985" width="35.28515625" style="10" customWidth="1"/>
    <col min="9986" max="9986" width="14" style="10" customWidth="1"/>
    <col min="9987" max="9987" width="11.42578125" style="10" customWidth="1"/>
    <col min="9988" max="9988" width="21.7109375" style="10" customWidth="1"/>
    <col min="9989" max="9989" width="13.7109375" style="10" customWidth="1"/>
    <col min="9990" max="9990" width="14.85546875" style="10" customWidth="1"/>
    <col min="9991" max="9991" width="19.5703125" style="10" customWidth="1"/>
    <col min="9992" max="9992" width="13.7109375" style="10" customWidth="1"/>
    <col min="9993" max="9993" width="14.7109375" style="10" customWidth="1"/>
    <col min="9994" max="9995" width="14.140625" style="10" customWidth="1"/>
    <col min="9996" max="9996" width="15.140625" style="10" customWidth="1"/>
    <col min="9997" max="9997" width="21.5703125" style="10" customWidth="1"/>
    <col min="9998" max="10239" width="9.140625" style="10"/>
    <col min="10240" max="10240" width="6.5703125" style="10" customWidth="1"/>
    <col min="10241" max="10241" width="35.28515625" style="10" customWidth="1"/>
    <col min="10242" max="10242" width="14" style="10" customWidth="1"/>
    <col min="10243" max="10243" width="11.42578125" style="10" customWidth="1"/>
    <col min="10244" max="10244" width="21.7109375" style="10" customWidth="1"/>
    <col min="10245" max="10245" width="13.7109375" style="10" customWidth="1"/>
    <col min="10246" max="10246" width="14.85546875" style="10" customWidth="1"/>
    <col min="10247" max="10247" width="19.5703125" style="10" customWidth="1"/>
    <col min="10248" max="10248" width="13.7109375" style="10" customWidth="1"/>
    <col min="10249" max="10249" width="14.7109375" style="10" customWidth="1"/>
    <col min="10250" max="10251" width="14.140625" style="10" customWidth="1"/>
    <col min="10252" max="10252" width="15.140625" style="10" customWidth="1"/>
    <col min="10253" max="10253" width="21.5703125" style="10" customWidth="1"/>
    <col min="10254" max="10495" width="9.140625" style="10"/>
    <col min="10496" max="10496" width="6.5703125" style="10" customWidth="1"/>
    <col min="10497" max="10497" width="35.28515625" style="10" customWidth="1"/>
    <col min="10498" max="10498" width="14" style="10" customWidth="1"/>
    <col min="10499" max="10499" width="11.42578125" style="10" customWidth="1"/>
    <col min="10500" max="10500" width="21.7109375" style="10" customWidth="1"/>
    <col min="10501" max="10501" width="13.7109375" style="10" customWidth="1"/>
    <col min="10502" max="10502" width="14.85546875" style="10" customWidth="1"/>
    <col min="10503" max="10503" width="19.5703125" style="10" customWidth="1"/>
    <col min="10504" max="10504" width="13.7109375" style="10" customWidth="1"/>
    <col min="10505" max="10505" width="14.7109375" style="10" customWidth="1"/>
    <col min="10506" max="10507" width="14.140625" style="10" customWidth="1"/>
    <col min="10508" max="10508" width="15.140625" style="10" customWidth="1"/>
    <col min="10509" max="10509" width="21.5703125" style="10" customWidth="1"/>
    <col min="10510" max="10751" width="9.140625" style="10"/>
    <col min="10752" max="10752" width="6.5703125" style="10" customWidth="1"/>
    <col min="10753" max="10753" width="35.28515625" style="10" customWidth="1"/>
    <col min="10754" max="10754" width="14" style="10" customWidth="1"/>
    <col min="10755" max="10755" width="11.42578125" style="10" customWidth="1"/>
    <col min="10756" max="10756" width="21.7109375" style="10" customWidth="1"/>
    <col min="10757" max="10757" width="13.7109375" style="10" customWidth="1"/>
    <col min="10758" max="10758" width="14.85546875" style="10" customWidth="1"/>
    <col min="10759" max="10759" width="19.5703125" style="10" customWidth="1"/>
    <col min="10760" max="10760" width="13.7109375" style="10" customWidth="1"/>
    <col min="10761" max="10761" width="14.7109375" style="10" customWidth="1"/>
    <col min="10762" max="10763" width="14.140625" style="10" customWidth="1"/>
    <col min="10764" max="10764" width="15.140625" style="10" customWidth="1"/>
    <col min="10765" max="10765" width="21.5703125" style="10" customWidth="1"/>
    <col min="10766" max="11007" width="9.140625" style="10"/>
    <col min="11008" max="11008" width="6.5703125" style="10" customWidth="1"/>
    <col min="11009" max="11009" width="35.28515625" style="10" customWidth="1"/>
    <col min="11010" max="11010" width="14" style="10" customWidth="1"/>
    <col min="11011" max="11011" width="11.42578125" style="10" customWidth="1"/>
    <col min="11012" max="11012" width="21.7109375" style="10" customWidth="1"/>
    <col min="11013" max="11013" width="13.7109375" style="10" customWidth="1"/>
    <col min="11014" max="11014" width="14.85546875" style="10" customWidth="1"/>
    <col min="11015" max="11015" width="19.5703125" style="10" customWidth="1"/>
    <col min="11016" max="11016" width="13.7109375" style="10" customWidth="1"/>
    <col min="11017" max="11017" width="14.7109375" style="10" customWidth="1"/>
    <col min="11018" max="11019" width="14.140625" style="10" customWidth="1"/>
    <col min="11020" max="11020" width="15.140625" style="10" customWidth="1"/>
    <col min="11021" max="11021" width="21.5703125" style="10" customWidth="1"/>
    <col min="11022" max="11263" width="9.140625" style="10"/>
    <col min="11264" max="11264" width="6.5703125" style="10" customWidth="1"/>
    <col min="11265" max="11265" width="35.28515625" style="10" customWidth="1"/>
    <col min="11266" max="11266" width="14" style="10" customWidth="1"/>
    <col min="11267" max="11267" width="11.42578125" style="10" customWidth="1"/>
    <col min="11268" max="11268" width="21.7109375" style="10" customWidth="1"/>
    <col min="11269" max="11269" width="13.7109375" style="10" customWidth="1"/>
    <col min="11270" max="11270" width="14.85546875" style="10" customWidth="1"/>
    <col min="11271" max="11271" width="19.5703125" style="10" customWidth="1"/>
    <col min="11272" max="11272" width="13.7109375" style="10" customWidth="1"/>
    <col min="11273" max="11273" width="14.7109375" style="10" customWidth="1"/>
    <col min="11274" max="11275" width="14.140625" style="10" customWidth="1"/>
    <col min="11276" max="11276" width="15.140625" style="10" customWidth="1"/>
    <col min="11277" max="11277" width="21.5703125" style="10" customWidth="1"/>
    <col min="11278" max="11519" width="9.140625" style="10"/>
    <col min="11520" max="11520" width="6.5703125" style="10" customWidth="1"/>
    <col min="11521" max="11521" width="35.28515625" style="10" customWidth="1"/>
    <col min="11522" max="11522" width="14" style="10" customWidth="1"/>
    <col min="11523" max="11523" width="11.42578125" style="10" customWidth="1"/>
    <col min="11524" max="11524" width="21.7109375" style="10" customWidth="1"/>
    <col min="11525" max="11525" width="13.7109375" style="10" customWidth="1"/>
    <col min="11526" max="11526" width="14.85546875" style="10" customWidth="1"/>
    <col min="11527" max="11527" width="19.5703125" style="10" customWidth="1"/>
    <col min="11528" max="11528" width="13.7109375" style="10" customWidth="1"/>
    <col min="11529" max="11529" width="14.7109375" style="10" customWidth="1"/>
    <col min="11530" max="11531" width="14.140625" style="10" customWidth="1"/>
    <col min="11532" max="11532" width="15.140625" style="10" customWidth="1"/>
    <col min="11533" max="11533" width="21.5703125" style="10" customWidth="1"/>
    <col min="11534" max="11775" width="9.140625" style="10"/>
    <col min="11776" max="11776" width="6.5703125" style="10" customWidth="1"/>
    <col min="11777" max="11777" width="35.28515625" style="10" customWidth="1"/>
    <col min="11778" max="11778" width="14" style="10" customWidth="1"/>
    <col min="11779" max="11779" width="11.42578125" style="10" customWidth="1"/>
    <col min="11780" max="11780" width="21.7109375" style="10" customWidth="1"/>
    <col min="11781" max="11781" width="13.7109375" style="10" customWidth="1"/>
    <col min="11782" max="11782" width="14.85546875" style="10" customWidth="1"/>
    <col min="11783" max="11783" width="19.5703125" style="10" customWidth="1"/>
    <col min="11784" max="11784" width="13.7109375" style="10" customWidth="1"/>
    <col min="11785" max="11785" width="14.7109375" style="10" customWidth="1"/>
    <col min="11786" max="11787" width="14.140625" style="10" customWidth="1"/>
    <col min="11788" max="11788" width="15.140625" style="10" customWidth="1"/>
    <col min="11789" max="11789" width="21.5703125" style="10" customWidth="1"/>
    <col min="11790" max="12031" width="9.140625" style="10"/>
    <col min="12032" max="12032" width="6.5703125" style="10" customWidth="1"/>
    <col min="12033" max="12033" width="35.28515625" style="10" customWidth="1"/>
    <col min="12034" max="12034" width="14" style="10" customWidth="1"/>
    <col min="12035" max="12035" width="11.42578125" style="10" customWidth="1"/>
    <col min="12036" max="12036" width="21.7109375" style="10" customWidth="1"/>
    <col min="12037" max="12037" width="13.7109375" style="10" customWidth="1"/>
    <col min="12038" max="12038" width="14.85546875" style="10" customWidth="1"/>
    <col min="12039" max="12039" width="19.5703125" style="10" customWidth="1"/>
    <col min="12040" max="12040" width="13.7109375" style="10" customWidth="1"/>
    <col min="12041" max="12041" width="14.7109375" style="10" customWidth="1"/>
    <col min="12042" max="12043" width="14.140625" style="10" customWidth="1"/>
    <col min="12044" max="12044" width="15.140625" style="10" customWidth="1"/>
    <col min="12045" max="12045" width="21.5703125" style="10" customWidth="1"/>
    <col min="12046" max="12287" width="9.140625" style="10"/>
    <col min="12288" max="12288" width="6.5703125" style="10" customWidth="1"/>
    <col min="12289" max="12289" width="35.28515625" style="10" customWidth="1"/>
    <col min="12290" max="12290" width="14" style="10" customWidth="1"/>
    <col min="12291" max="12291" width="11.42578125" style="10" customWidth="1"/>
    <col min="12292" max="12292" width="21.7109375" style="10" customWidth="1"/>
    <col min="12293" max="12293" width="13.7109375" style="10" customWidth="1"/>
    <col min="12294" max="12294" width="14.85546875" style="10" customWidth="1"/>
    <col min="12295" max="12295" width="19.5703125" style="10" customWidth="1"/>
    <col min="12296" max="12296" width="13.7109375" style="10" customWidth="1"/>
    <col min="12297" max="12297" width="14.7109375" style="10" customWidth="1"/>
    <col min="12298" max="12299" width="14.140625" style="10" customWidth="1"/>
    <col min="12300" max="12300" width="15.140625" style="10" customWidth="1"/>
    <col min="12301" max="12301" width="21.5703125" style="10" customWidth="1"/>
    <col min="12302" max="12543" width="9.140625" style="10"/>
    <col min="12544" max="12544" width="6.5703125" style="10" customWidth="1"/>
    <col min="12545" max="12545" width="35.28515625" style="10" customWidth="1"/>
    <col min="12546" max="12546" width="14" style="10" customWidth="1"/>
    <col min="12547" max="12547" width="11.42578125" style="10" customWidth="1"/>
    <col min="12548" max="12548" width="21.7109375" style="10" customWidth="1"/>
    <col min="12549" max="12549" width="13.7109375" style="10" customWidth="1"/>
    <col min="12550" max="12550" width="14.85546875" style="10" customWidth="1"/>
    <col min="12551" max="12551" width="19.5703125" style="10" customWidth="1"/>
    <col min="12552" max="12552" width="13.7109375" style="10" customWidth="1"/>
    <col min="12553" max="12553" width="14.7109375" style="10" customWidth="1"/>
    <col min="12554" max="12555" width="14.140625" style="10" customWidth="1"/>
    <col min="12556" max="12556" width="15.140625" style="10" customWidth="1"/>
    <col min="12557" max="12557" width="21.5703125" style="10" customWidth="1"/>
    <col min="12558" max="12799" width="9.140625" style="10"/>
    <col min="12800" max="12800" width="6.5703125" style="10" customWidth="1"/>
    <col min="12801" max="12801" width="35.28515625" style="10" customWidth="1"/>
    <col min="12802" max="12802" width="14" style="10" customWidth="1"/>
    <col min="12803" max="12803" width="11.42578125" style="10" customWidth="1"/>
    <col min="12804" max="12804" width="21.7109375" style="10" customWidth="1"/>
    <col min="12805" max="12805" width="13.7109375" style="10" customWidth="1"/>
    <col min="12806" max="12806" width="14.85546875" style="10" customWidth="1"/>
    <col min="12807" max="12807" width="19.5703125" style="10" customWidth="1"/>
    <col min="12808" max="12808" width="13.7109375" style="10" customWidth="1"/>
    <col min="12809" max="12809" width="14.7109375" style="10" customWidth="1"/>
    <col min="12810" max="12811" width="14.140625" style="10" customWidth="1"/>
    <col min="12812" max="12812" width="15.140625" style="10" customWidth="1"/>
    <col min="12813" max="12813" width="21.5703125" style="10" customWidth="1"/>
    <col min="12814" max="13055" width="9.140625" style="10"/>
    <col min="13056" max="13056" width="6.5703125" style="10" customWidth="1"/>
    <col min="13057" max="13057" width="35.28515625" style="10" customWidth="1"/>
    <col min="13058" max="13058" width="14" style="10" customWidth="1"/>
    <col min="13059" max="13059" width="11.42578125" style="10" customWidth="1"/>
    <col min="13060" max="13060" width="21.7109375" style="10" customWidth="1"/>
    <col min="13061" max="13061" width="13.7109375" style="10" customWidth="1"/>
    <col min="13062" max="13062" width="14.85546875" style="10" customWidth="1"/>
    <col min="13063" max="13063" width="19.5703125" style="10" customWidth="1"/>
    <col min="13064" max="13064" width="13.7109375" style="10" customWidth="1"/>
    <col min="13065" max="13065" width="14.7109375" style="10" customWidth="1"/>
    <col min="13066" max="13067" width="14.140625" style="10" customWidth="1"/>
    <col min="13068" max="13068" width="15.140625" style="10" customWidth="1"/>
    <col min="13069" max="13069" width="21.5703125" style="10" customWidth="1"/>
    <col min="13070" max="13311" width="9.140625" style="10"/>
    <col min="13312" max="13312" width="6.5703125" style="10" customWidth="1"/>
    <col min="13313" max="13313" width="35.28515625" style="10" customWidth="1"/>
    <col min="13314" max="13314" width="14" style="10" customWidth="1"/>
    <col min="13315" max="13315" width="11.42578125" style="10" customWidth="1"/>
    <col min="13316" max="13316" width="21.7109375" style="10" customWidth="1"/>
    <col min="13317" max="13317" width="13.7109375" style="10" customWidth="1"/>
    <col min="13318" max="13318" width="14.85546875" style="10" customWidth="1"/>
    <col min="13319" max="13319" width="19.5703125" style="10" customWidth="1"/>
    <col min="13320" max="13320" width="13.7109375" style="10" customWidth="1"/>
    <col min="13321" max="13321" width="14.7109375" style="10" customWidth="1"/>
    <col min="13322" max="13323" width="14.140625" style="10" customWidth="1"/>
    <col min="13324" max="13324" width="15.140625" style="10" customWidth="1"/>
    <col min="13325" max="13325" width="21.5703125" style="10" customWidth="1"/>
    <col min="13326" max="13567" width="9.140625" style="10"/>
    <col min="13568" max="13568" width="6.5703125" style="10" customWidth="1"/>
    <col min="13569" max="13569" width="35.28515625" style="10" customWidth="1"/>
    <col min="13570" max="13570" width="14" style="10" customWidth="1"/>
    <col min="13571" max="13571" width="11.42578125" style="10" customWidth="1"/>
    <col min="13572" max="13572" width="21.7109375" style="10" customWidth="1"/>
    <col min="13573" max="13573" width="13.7109375" style="10" customWidth="1"/>
    <col min="13574" max="13574" width="14.85546875" style="10" customWidth="1"/>
    <col min="13575" max="13575" width="19.5703125" style="10" customWidth="1"/>
    <col min="13576" max="13576" width="13.7109375" style="10" customWidth="1"/>
    <col min="13577" max="13577" width="14.7109375" style="10" customWidth="1"/>
    <col min="13578" max="13579" width="14.140625" style="10" customWidth="1"/>
    <col min="13580" max="13580" width="15.140625" style="10" customWidth="1"/>
    <col min="13581" max="13581" width="21.5703125" style="10" customWidth="1"/>
    <col min="13582" max="13823" width="9.140625" style="10"/>
    <col min="13824" max="13824" width="6.5703125" style="10" customWidth="1"/>
    <col min="13825" max="13825" width="35.28515625" style="10" customWidth="1"/>
    <col min="13826" max="13826" width="14" style="10" customWidth="1"/>
    <col min="13827" max="13827" width="11.42578125" style="10" customWidth="1"/>
    <col min="13828" max="13828" width="21.7109375" style="10" customWidth="1"/>
    <col min="13829" max="13829" width="13.7109375" style="10" customWidth="1"/>
    <col min="13830" max="13830" width="14.85546875" style="10" customWidth="1"/>
    <col min="13831" max="13831" width="19.5703125" style="10" customWidth="1"/>
    <col min="13832" max="13832" width="13.7109375" style="10" customWidth="1"/>
    <col min="13833" max="13833" width="14.7109375" style="10" customWidth="1"/>
    <col min="13834" max="13835" width="14.140625" style="10" customWidth="1"/>
    <col min="13836" max="13836" width="15.140625" style="10" customWidth="1"/>
    <col min="13837" max="13837" width="21.5703125" style="10" customWidth="1"/>
    <col min="13838" max="14079" width="9.140625" style="10"/>
    <col min="14080" max="14080" width="6.5703125" style="10" customWidth="1"/>
    <col min="14081" max="14081" width="35.28515625" style="10" customWidth="1"/>
    <col min="14082" max="14082" width="14" style="10" customWidth="1"/>
    <col min="14083" max="14083" width="11.42578125" style="10" customWidth="1"/>
    <col min="14084" max="14084" width="21.7109375" style="10" customWidth="1"/>
    <col min="14085" max="14085" width="13.7109375" style="10" customWidth="1"/>
    <col min="14086" max="14086" width="14.85546875" style="10" customWidth="1"/>
    <col min="14087" max="14087" width="19.5703125" style="10" customWidth="1"/>
    <col min="14088" max="14088" width="13.7109375" style="10" customWidth="1"/>
    <col min="14089" max="14089" width="14.7109375" style="10" customWidth="1"/>
    <col min="14090" max="14091" width="14.140625" style="10" customWidth="1"/>
    <col min="14092" max="14092" width="15.140625" style="10" customWidth="1"/>
    <col min="14093" max="14093" width="21.5703125" style="10" customWidth="1"/>
    <col min="14094" max="14335" width="9.140625" style="10"/>
    <col min="14336" max="14336" width="6.5703125" style="10" customWidth="1"/>
    <col min="14337" max="14337" width="35.28515625" style="10" customWidth="1"/>
    <col min="14338" max="14338" width="14" style="10" customWidth="1"/>
    <col min="14339" max="14339" width="11.42578125" style="10" customWidth="1"/>
    <col min="14340" max="14340" width="21.7109375" style="10" customWidth="1"/>
    <col min="14341" max="14341" width="13.7109375" style="10" customWidth="1"/>
    <col min="14342" max="14342" width="14.85546875" style="10" customWidth="1"/>
    <col min="14343" max="14343" width="19.5703125" style="10" customWidth="1"/>
    <col min="14344" max="14344" width="13.7109375" style="10" customWidth="1"/>
    <col min="14345" max="14345" width="14.7109375" style="10" customWidth="1"/>
    <col min="14346" max="14347" width="14.140625" style="10" customWidth="1"/>
    <col min="14348" max="14348" width="15.140625" style="10" customWidth="1"/>
    <col min="14349" max="14349" width="21.5703125" style="10" customWidth="1"/>
    <col min="14350" max="14591" width="9.140625" style="10"/>
    <col min="14592" max="14592" width="6.5703125" style="10" customWidth="1"/>
    <col min="14593" max="14593" width="35.28515625" style="10" customWidth="1"/>
    <col min="14594" max="14594" width="14" style="10" customWidth="1"/>
    <col min="14595" max="14595" width="11.42578125" style="10" customWidth="1"/>
    <col min="14596" max="14596" width="21.7109375" style="10" customWidth="1"/>
    <col min="14597" max="14597" width="13.7109375" style="10" customWidth="1"/>
    <col min="14598" max="14598" width="14.85546875" style="10" customWidth="1"/>
    <col min="14599" max="14599" width="19.5703125" style="10" customWidth="1"/>
    <col min="14600" max="14600" width="13.7109375" style="10" customWidth="1"/>
    <col min="14601" max="14601" width="14.7109375" style="10" customWidth="1"/>
    <col min="14602" max="14603" width="14.140625" style="10" customWidth="1"/>
    <col min="14604" max="14604" width="15.140625" style="10" customWidth="1"/>
    <col min="14605" max="14605" width="21.5703125" style="10" customWidth="1"/>
    <col min="14606" max="14847" width="9.140625" style="10"/>
    <col min="14848" max="14848" width="6.5703125" style="10" customWidth="1"/>
    <col min="14849" max="14849" width="35.28515625" style="10" customWidth="1"/>
    <col min="14850" max="14850" width="14" style="10" customWidth="1"/>
    <col min="14851" max="14851" width="11.42578125" style="10" customWidth="1"/>
    <col min="14852" max="14852" width="21.7109375" style="10" customWidth="1"/>
    <col min="14853" max="14853" width="13.7109375" style="10" customWidth="1"/>
    <col min="14854" max="14854" width="14.85546875" style="10" customWidth="1"/>
    <col min="14855" max="14855" width="19.5703125" style="10" customWidth="1"/>
    <col min="14856" max="14856" width="13.7109375" style="10" customWidth="1"/>
    <col min="14857" max="14857" width="14.7109375" style="10" customWidth="1"/>
    <col min="14858" max="14859" width="14.140625" style="10" customWidth="1"/>
    <col min="14860" max="14860" width="15.140625" style="10" customWidth="1"/>
    <col min="14861" max="14861" width="21.5703125" style="10" customWidth="1"/>
    <col min="14862" max="15103" width="9.140625" style="10"/>
    <col min="15104" max="15104" width="6.5703125" style="10" customWidth="1"/>
    <col min="15105" max="15105" width="35.28515625" style="10" customWidth="1"/>
    <col min="15106" max="15106" width="14" style="10" customWidth="1"/>
    <col min="15107" max="15107" width="11.42578125" style="10" customWidth="1"/>
    <col min="15108" max="15108" width="21.7109375" style="10" customWidth="1"/>
    <col min="15109" max="15109" width="13.7109375" style="10" customWidth="1"/>
    <col min="15110" max="15110" width="14.85546875" style="10" customWidth="1"/>
    <col min="15111" max="15111" width="19.5703125" style="10" customWidth="1"/>
    <col min="15112" max="15112" width="13.7109375" style="10" customWidth="1"/>
    <col min="15113" max="15113" width="14.7109375" style="10" customWidth="1"/>
    <col min="15114" max="15115" width="14.140625" style="10" customWidth="1"/>
    <col min="15116" max="15116" width="15.140625" style="10" customWidth="1"/>
    <col min="15117" max="15117" width="21.5703125" style="10" customWidth="1"/>
    <col min="15118" max="15359" width="9.140625" style="10"/>
    <col min="15360" max="15360" width="6.5703125" style="10" customWidth="1"/>
    <col min="15361" max="15361" width="35.28515625" style="10" customWidth="1"/>
    <col min="15362" max="15362" width="14" style="10" customWidth="1"/>
    <col min="15363" max="15363" width="11.42578125" style="10" customWidth="1"/>
    <col min="15364" max="15364" width="21.7109375" style="10" customWidth="1"/>
    <col min="15365" max="15365" width="13.7109375" style="10" customWidth="1"/>
    <col min="15366" max="15366" width="14.85546875" style="10" customWidth="1"/>
    <col min="15367" max="15367" width="19.5703125" style="10" customWidth="1"/>
    <col min="15368" max="15368" width="13.7109375" style="10" customWidth="1"/>
    <col min="15369" max="15369" width="14.7109375" style="10" customWidth="1"/>
    <col min="15370" max="15371" width="14.140625" style="10" customWidth="1"/>
    <col min="15372" max="15372" width="15.140625" style="10" customWidth="1"/>
    <col min="15373" max="15373" width="21.5703125" style="10" customWidth="1"/>
    <col min="15374" max="15615" width="9.140625" style="10"/>
    <col min="15616" max="15616" width="6.5703125" style="10" customWidth="1"/>
    <col min="15617" max="15617" width="35.28515625" style="10" customWidth="1"/>
    <col min="15618" max="15618" width="14" style="10" customWidth="1"/>
    <col min="15619" max="15619" width="11.42578125" style="10" customWidth="1"/>
    <col min="15620" max="15620" width="21.7109375" style="10" customWidth="1"/>
    <col min="15621" max="15621" width="13.7109375" style="10" customWidth="1"/>
    <col min="15622" max="15622" width="14.85546875" style="10" customWidth="1"/>
    <col min="15623" max="15623" width="19.5703125" style="10" customWidth="1"/>
    <col min="15624" max="15624" width="13.7109375" style="10" customWidth="1"/>
    <col min="15625" max="15625" width="14.7109375" style="10" customWidth="1"/>
    <col min="15626" max="15627" width="14.140625" style="10" customWidth="1"/>
    <col min="15628" max="15628" width="15.140625" style="10" customWidth="1"/>
    <col min="15629" max="15629" width="21.5703125" style="10" customWidth="1"/>
    <col min="15630" max="15871" width="9.140625" style="10"/>
    <col min="15872" max="15872" width="6.5703125" style="10" customWidth="1"/>
    <col min="15873" max="15873" width="35.28515625" style="10" customWidth="1"/>
    <col min="15874" max="15874" width="14" style="10" customWidth="1"/>
    <col min="15875" max="15875" width="11.42578125" style="10" customWidth="1"/>
    <col min="15876" max="15876" width="21.7109375" style="10" customWidth="1"/>
    <col min="15877" max="15877" width="13.7109375" style="10" customWidth="1"/>
    <col min="15878" max="15878" width="14.85546875" style="10" customWidth="1"/>
    <col min="15879" max="15879" width="19.5703125" style="10" customWidth="1"/>
    <col min="15880" max="15880" width="13.7109375" style="10" customWidth="1"/>
    <col min="15881" max="15881" width="14.7109375" style="10" customWidth="1"/>
    <col min="15882" max="15883" width="14.140625" style="10" customWidth="1"/>
    <col min="15884" max="15884" width="15.140625" style="10" customWidth="1"/>
    <col min="15885" max="15885" width="21.5703125" style="10" customWidth="1"/>
    <col min="15886" max="16127" width="9.140625" style="10"/>
    <col min="16128" max="16128" width="6.5703125" style="10" customWidth="1"/>
    <col min="16129" max="16129" width="35.28515625" style="10" customWidth="1"/>
    <col min="16130" max="16130" width="14" style="10" customWidth="1"/>
    <col min="16131" max="16131" width="11.42578125" style="10" customWidth="1"/>
    <col min="16132" max="16132" width="21.7109375" style="10" customWidth="1"/>
    <col min="16133" max="16133" width="13.7109375" style="10" customWidth="1"/>
    <col min="16134" max="16134" width="14.85546875" style="10" customWidth="1"/>
    <col min="16135" max="16135" width="19.5703125" style="10" customWidth="1"/>
    <col min="16136" max="16136" width="13.7109375" style="10" customWidth="1"/>
    <col min="16137" max="16137" width="14.7109375" style="10" customWidth="1"/>
    <col min="16138" max="16139" width="14.140625" style="10" customWidth="1"/>
    <col min="16140" max="16140" width="15.140625" style="10" customWidth="1"/>
    <col min="16141" max="16141" width="21.5703125" style="10" customWidth="1"/>
    <col min="16142" max="16384" width="9.140625" style="10"/>
  </cols>
  <sheetData>
    <row r="1" spans="1:13" ht="51.75" customHeight="1" x14ac:dyDescent="0.25">
      <c r="A1" s="181" t="str">
        <f>'Подпрограмма 6'!A1:R1</f>
        <v>Отчет об использовании денежных средств в рамках исполнения мероприятий подпрограммы 6 "Развитие коммунальной инфраструктуры муниципального района "Заполярный район" 
муниципальной программы "Комплексное развитие муниципального района "Заполярный район" на 2017-2022 годы"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x14ac:dyDescent="0.25">
      <c r="A2" s="181" t="str">
        <f>'Подпрограмма 5'!A2:O2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170</v>
      </c>
      <c r="J3" s="185" t="s">
        <v>171</v>
      </c>
      <c r="K3" s="182" t="s">
        <v>172</v>
      </c>
      <c r="L3" s="182"/>
      <c r="M3" s="182"/>
    </row>
    <row r="4" spans="1:13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v>4</v>
      </c>
      <c r="G6" s="11"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ht="47.25" customHeight="1" x14ac:dyDescent="0.25">
      <c r="A7" s="225">
        <v>1</v>
      </c>
      <c r="B7" s="225" t="str">
        <f>'Подпрограмма 6'!B27</f>
        <v>Приобретение и поставка специализированной техники до г. Архангельск</v>
      </c>
      <c r="C7" s="17">
        <v>41206</v>
      </c>
      <c r="D7" s="17">
        <v>41232</v>
      </c>
      <c r="E7" s="55" t="s">
        <v>419</v>
      </c>
      <c r="F7" s="55" t="s">
        <v>420</v>
      </c>
      <c r="G7" s="193" t="str">
        <f>'Подпрограмма 6'!D27</f>
        <v>Администрация Заполярного района</v>
      </c>
      <c r="H7" s="19" t="s">
        <v>272</v>
      </c>
      <c r="I7" s="21">
        <v>5997.8040000000001</v>
      </c>
      <c r="J7" s="209"/>
      <c r="K7" s="218">
        <f>M7</f>
        <v>13579.944</v>
      </c>
      <c r="L7" s="220"/>
      <c r="M7" s="209">
        <f>'Подпрограмма 6'!L27</f>
        <v>13579.944</v>
      </c>
    </row>
    <row r="8" spans="1:13" ht="47.25" x14ac:dyDescent="0.25">
      <c r="A8" s="226"/>
      <c r="B8" s="226"/>
      <c r="C8" s="17"/>
      <c r="D8" s="17"/>
      <c r="E8" s="55" t="s">
        <v>421</v>
      </c>
      <c r="F8" s="55" t="s">
        <v>422</v>
      </c>
      <c r="G8" s="194"/>
      <c r="H8" s="19" t="s">
        <v>272</v>
      </c>
      <c r="I8" s="21">
        <v>7582.14</v>
      </c>
      <c r="J8" s="210"/>
      <c r="K8" s="219"/>
      <c r="L8" s="221"/>
      <c r="M8" s="210"/>
    </row>
    <row r="9" spans="1:13" ht="47.25" x14ac:dyDescent="0.25">
      <c r="A9" s="16">
        <v>2</v>
      </c>
      <c r="B9" s="16" t="str">
        <f>'Подпрограмма 6'!B29</f>
        <v>Приобретение гаража для хранения коммунальной техники в с. Великовисочное</v>
      </c>
      <c r="C9" s="17">
        <v>41206</v>
      </c>
      <c r="D9" s="17">
        <v>41232</v>
      </c>
      <c r="E9" s="55" t="s">
        <v>341</v>
      </c>
      <c r="F9" s="55" t="s">
        <v>342</v>
      </c>
      <c r="G9" s="55" t="str">
        <f>'Подпрограмма 6'!D29</f>
        <v>Администрация Заполярного района</v>
      </c>
      <c r="H9" s="19" t="s">
        <v>272</v>
      </c>
      <c r="I9" s="21">
        <v>9365</v>
      </c>
      <c r="J9" s="13"/>
      <c r="K9" s="35">
        <f>M9</f>
        <v>9365</v>
      </c>
      <c r="L9" s="14"/>
      <c r="M9" s="13">
        <f>'Подпрограмма 6'!I29</f>
        <v>9365</v>
      </c>
    </row>
    <row r="10" spans="1:13" x14ac:dyDescent="0.25">
      <c r="A10" s="188" t="s">
        <v>178</v>
      </c>
      <c r="B10" s="189"/>
      <c r="C10" s="189"/>
      <c r="D10" s="189"/>
      <c r="E10" s="189"/>
      <c r="F10" s="189"/>
      <c r="G10" s="189"/>
      <c r="H10" s="189"/>
      <c r="I10" s="190"/>
      <c r="J10" s="18">
        <f>SUM(J9:J9)</f>
        <v>0</v>
      </c>
      <c r="K10" s="18">
        <f t="shared" ref="K10:L10" si="1">SUM(K7:K9)</f>
        <v>22944.944</v>
      </c>
      <c r="L10" s="18">
        <f t="shared" si="1"/>
        <v>0</v>
      </c>
      <c r="M10" s="18">
        <f>SUM(M7:M9)</f>
        <v>22944.944</v>
      </c>
    </row>
  </sheetData>
  <mergeCells count="25">
    <mergeCell ref="A10:I10"/>
    <mergeCell ref="J3:J5"/>
    <mergeCell ref="K3:M3"/>
    <mergeCell ref="C4:C5"/>
    <mergeCell ref="D4:D5"/>
    <mergeCell ref="K4:K5"/>
    <mergeCell ref="L4:L5"/>
    <mergeCell ref="M4:M5"/>
    <mergeCell ref="B7:B8"/>
    <mergeCell ref="A7:A8"/>
    <mergeCell ref="G7:G8"/>
    <mergeCell ref="M7:M8"/>
    <mergeCell ref="K7:K8"/>
    <mergeCell ref="L7:L8"/>
    <mergeCell ref="J7:J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" bottom="0.31496062992125984" header="0.94488188976377963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8"/>
  <sheetViews>
    <sheetView view="pageBreakPreview" topLeftCell="A30" zoomScale="90" zoomScaleNormal="100" zoomScaleSheetLayoutView="90" workbookViewId="0">
      <selection activeCell="M17" sqref="M17:M18"/>
    </sheetView>
  </sheetViews>
  <sheetFormatPr defaultRowHeight="15.75" x14ac:dyDescent="0.25"/>
  <cols>
    <col min="1" max="1" width="6.5703125" style="10" customWidth="1"/>
    <col min="2" max="2" width="49.28515625" style="10" customWidth="1"/>
    <col min="3" max="3" width="14" style="10" hidden="1" customWidth="1"/>
    <col min="4" max="4" width="11.42578125" style="10" hidden="1" customWidth="1"/>
    <col min="5" max="5" width="34.5703125" style="10" customWidth="1"/>
    <col min="6" max="6" width="27.7109375" style="10" customWidth="1"/>
    <col min="7" max="7" width="17.140625" style="10" customWidth="1"/>
    <col min="8" max="8" width="19.5703125" style="10" customWidth="1"/>
    <col min="9" max="9" width="15.7109375" style="10" customWidth="1"/>
    <col min="10" max="10" width="14.7109375" style="10" customWidth="1"/>
    <col min="11" max="12" width="14.140625" style="10" customWidth="1"/>
    <col min="13" max="13" width="15.140625" style="10" customWidth="1"/>
    <col min="14" max="255" width="9.140625" style="10"/>
    <col min="256" max="256" width="6.5703125" style="10" customWidth="1"/>
    <col min="257" max="257" width="35.28515625" style="10" customWidth="1"/>
    <col min="258" max="258" width="14" style="10" customWidth="1"/>
    <col min="259" max="259" width="11.42578125" style="10" customWidth="1"/>
    <col min="260" max="260" width="21.7109375" style="10" customWidth="1"/>
    <col min="261" max="261" width="13.7109375" style="10" customWidth="1"/>
    <col min="262" max="262" width="14.85546875" style="10" customWidth="1"/>
    <col min="263" max="263" width="19.5703125" style="10" customWidth="1"/>
    <col min="264" max="264" width="13.7109375" style="10" customWidth="1"/>
    <col min="265" max="265" width="14.7109375" style="10" customWidth="1"/>
    <col min="266" max="267" width="14.140625" style="10" customWidth="1"/>
    <col min="268" max="268" width="15.140625" style="10" customWidth="1"/>
    <col min="269" max="269" width="21.5703125" style="10" customWidth="1"/>
    <col min="270" max="511" width="9.140625" style="10"/>
    <col min="512" max="512" width="6.5703125" style="10" customWidth="1"/>
    <col min="513" max="513" width="35.28515625" style="10" customWidth="1"/>
    <col min="514" max="514" width="14" style="10" customWidth="1"/>
    <col min="515" max="515" width="11.42578125" style="10" customWidth="1"/>
    <col min="516" max="516" width="21.7109375" style="10" customWidth="1"/>
    <col min="517" max="517" width="13.7109375" style="10" customWidth="1"/>
    <col min="518" max="518" width="14.85546875" style="10" customWidth="1"/>
    <col min="519" max="519" width="19.5703125" style="10" customWidth="1"/>
    <col min="520" max="520" width="13.7109375" style="10" customWidth="1"/>
    <col min="521" max="521" width="14.7109375" style="10" customWidth="1"/>
    <col min="522" max="523" width="14.140625" style="10" customWidth="1"/>
    <col min="524" max="524" width="15.140625" style="10" customWidth="1"/>
    <col min="525" max="525" width="21.5703125" style="10" customWidth="1"/>
    <col min="526" max="767" width="9.140625" style="10"/>
    <col min="768" max="768" width="6.5703125" style="10" customWidth="1"/>
    <col min="769" max="769" width="35.28515625" style="10" customWidth="1"/>
    <col min="770" max="770" width="14" style="10" customWidth="1"/>
    <col min="771" max="771" width="11.42578125" style="10" customWidth="1"/>
    <col min="772" max="772" width="21.7109375" style="10" customWidth="1"/>
    <col min="773" max="773" width="13.7109375" style="10" customWidth="1"/>
    <col min="774" max="774" width="14.85546875" style="10" customWidth="1"/>
    <col min="775" max="775" width="19.5703125" style="10" customWidth="1"/>
    <col min="776" max="776" width="13.7109375" style="10" customWidth="1"/>
    <col min="777" max="777" width="14.7109375" style="10" customWidth="1"/>
    <col min="778" max="779" width="14.140625" style="10" customWidth="1"/>
    <col min="780" max="780" width="15.140625" style="10" customWidth="1"/>
    <col min="781" max="781" width="21.5703125" style="10" customWidth="1"/>
    <col min="782" max="1023" width="9.140625" style="10"/>
    <col min="1024" max="1024" width="6.5703125" style="10" customWidth="1"/>
    <col min="1025" max="1025" width="35.28515625" style="10" customWidth="1"/>
    <col min="1026" max="1026" width="14" style="10" customWidth="1"/>
    <col min="1027" max="1027" width="11.42578125" style="10" customWidth="1"/>
    <col min="1028" max="1028" width="21.7109375" style="10" customWidth="1"/>
    <col min="1029" max="1029" width="13.7109375" style="10" customWidth="1"/>
    <col min="1030" max="1030" width="14.85546875" style="10" customWidth="1"/>
    <col min="1031" max="1031" width="19.5703125" style="10" customWidth="1"/>
    <col min="1032" max="1032" width="13.7109375" style="10" customWidth="1"/>
    <col min="1033" max="1033" width="14.7109375" style="10" customWidth="1"/>
    <col min="1034" max="1035" width="14.140625" style="10" customWidth="1"/>
    <col min="1036" max="1036" width="15.140625" style="10" customWidth="1"/>
    <col min="1037" max="1037" width="21.5703125" style="10" customWidth="1"/>
    <col min="1038" max="1279" width="9.140625" style="10"/>
    <col min="1280" max="1280" width="6.5703125" style="10" customWidth="1"/>
    <col min="1281" max="1281" width="35.28515625" style="10" customWidth="1"/>
    <col min="1282" max="1282" width="14" style="10" customWidth="1"/>
    <col min="1283" max="1283" width="11.42578125" style="10" customWidth="1"/>
    <col min="1284" max="1284" width="21.7109375" style="10" customWidth="1"/>
    <col min="1285" max="1285" width="13.7109375" style="10" customWidth="1"/>
    <col min="1286" max="1286" width="14.85546875" style="10" customWidth="1"/>
    <col min="1287" max="1287" width="19.5703125" style="10" customWidth="1"/>
    <col min="1288" max="1288" width="13.7109375" style="10" customWidth="1"/>
    <col min="1289" max="1289" width="14.7109375" style="10" customWidth="1"/>
    <col min="1290" max="1291" width="14.140625" style="10" customWidth="1"/>
    <col min="1292" max="1292" width="15.140625" style="10" customWidth="1"/>
    <col min="1293" max="1293" width="21.5703125" style="10" customWidth="1"/>
    <col min="1294" max="1535" width="9.140625" style="10"/>
    <col min="1536" max="1536" width="6.5703125" style="10" customWidth="1"/>
    <col min="1537" max="1537" width="35.28515625" style="10" customWidth="1"/>
    <col min="1538" max="1538" width="14" style="10" customWidth="1"/>
    <col min="1539" max="1539" width="11.42578125" style="10" customWidth="1"/>
    <col min="1540" max="1540" width="21.7109375" style="10" customWidth="1"/>
    <col min="1541" max="1541" width="13.7109375" style="10" customWidth="1"/>
    <col min="1542" max="1542" width="14.85546875" style="10" customWidth="1"/>
    <col min="1543" max="1543" width="19.5703125" style="10" customWidth="1"/>
    <col min="1544" max="1544" width="13.7109375" style="10" customWidth="1"/>
    <col min="1545" max="1545" width="14.7109375" style="10" customWidth="1"/>
    <col min="1546" max="1547" width="14.140625" style="10" customWidth="1"/>
    <col min="1548" max="1548" width="15.140625" style="10" customWidth="1"/>
    <col min="1549" max="1549" width="21.5703125" style="10" customWidth="1"/>
    <col min="1550" max="1791" width="9.140625" style="10"/>
    <col min="1792" max="1792" width="6.5703125" style="10" customWidth="1"/>
    <col min="1793" max="1793" width="35.28515625" style="10" customWidth="1"/>
    <col min="1794" max="1794" width="14" style="10" customWidth="1"/>
    <col min="1795" max="1795" width="11.42578125" style="10" customWidth="1"/>
    <col min="1796" max="1796" width="21.7109375" style="10" customWidth="1"/>
    <col min="1797" max="1797" width="13.7109375" style="10" customWidth="1"/>
    <col min="1798" max="1798" width="14.85546875" style="10" customWidth="1"/>
    <col min="1799" max="1799" width="19.5703125" style="10" customWidth="1"/>
    <col min="1800" max="1800" width="13.7109375" style="10" customWidth="1"/>
    <col min="1801" max="1801" width="14.7109375" style="10" customWidth="1"/>
    <col min="1802" max="1803" width="14.140625" style="10" customWidth="1"/>
    <col min="1804" max="1804" width="15.140625" style="10" customWidth="1"/>
    <col min="1805" max="1805" width="21.5703125" style="10" customWidth="1"/>
    <col min="1806" max="2047" width="9.140625" style="10"/>
    <col min="2048" max="2048" width="6.5703125" style="10" customWidth="1"/>
    <col min="2049" max="2049" width="35.28515625" style="10" customWidth="1"/>
    <col min="2050" max="2050" width="14" style="10" customWidth="1"/>
    <col min="2051" max="2051" width="11.42578125" style="10" customWidth="1"/>
    <col min="2052" max="2052" width="21.7109375" style="10" customWidth="1"/>
    <col min="2053" max="2053" width="13.7109375" style="10" customWidth="1"/>
    <col min="2054" max="2054" width="14.85546875" style="10" customWidth="1"/>
    <col min="2055" max="2055" width="19.5703125" style="10" customWidth="1"/>
    <col min="2056" max="2056" width="13.7109375" style="10" customWidth="1"/>
    <col min="2057" max="2057" width="14.7109375" style="10" customWidth="1"/>
    <col min="2058" max="2059" width="14.140625" style="10" customWidth="1"/>
    <col min="2060" max="2060" width="15.140625" style="10" customWidth="1"/>
    <col min="2061" max="2061" width="21.5703125" style="10" customWidth="1"/>
    <col min="2062" max="2303" width="9.140625" style="10"/>
    <col min="2304" max="2304" width="6.5703125" style="10" customWidth="1"/>
    <col min="2305" max="2305" width="35.28515625" style="10" customWidth="1"/>
    <col min="2306" max="2306" width="14" style="10" customWidth="1"/>
    <col min="2307" max="2307" width="11.42578125" style="10" customWidth="1"/>
    <col min="2308" max="2308" width="21.7109375" style="10" customWidth="1"/>
    <col min="2309" max="2309" width="13.7109375" style="10" customWidth="1"/>
    <col min="2310" max="2310" width="14.85546875" style="10" customWidth="1"/>
    <col min="2311" max="2311" width="19.5703125" style="10" customWidth="1"/>
    <col min="2312" max="2312" width="13.7109375" style="10" customWidth="1"/>
    <col min="2313" max="2313" width="14.7109375" style="10" customWidth="1"/>
    <col min="2314" max="2315" width="14.140625" style="10" customWidth="1"/>
    <col min="2316" max="2316" width="15.140625" style="10" customWidth="1"/>
    <col min="2317" max="2317" width="21.5703125" style="10" customWidth="1"/>
    <col min="2318" max="2559" width="9.140625" style="10"/>
    <col min="2560" max="2560" width="6.5703125" style="10" customWidth="1"/>
    <col min="2561" max="2561" width="35.28515625" style="10" customWidth="1"/>
    <col min="2562" max="2562" width="14" style="10" customWidth="1"/>
    <col min="2563" max="2563" width="11.42578125" style="10" customWidth="1"/>
    <col min="2564" max="2564" width="21.7109375" style="10" customWidth="1"/>
    <col min="2565" max="2565" width="13.7109375" style="10" customWidth="1"/>
    <col min="2566" max="2566" width="14.85546875" style="10" customWidth="1"/>
    <col min="2567" max="2567" width="19.5703125" style="10" customWidth="1"/>
    <col min="2568" max="2568" width="13.7109375" style="10" customWidth="1"/>
    <col min="2569" max="2569" width="14.7109375" style="10" customWidth="1"/>
    <col min="2570" max="2571" width="14.140625" style="10" customWidth="1"/>
    <col min="2572" max="2572" width="15.140625" style="10" customWidth="1"/>
    <col min="2573" max="2573" width="21.5703125" style="10" customWidth="1"/>
    <col min="2574" max="2815" width="9.140625" style="10"/>
    <col min="2816" max="2816" width="6.5703125" style="10" customWidth="1"/>
    <col min="2817" max="2817" width="35.28515625" style="10" customWidth="1"/>
    <col min="2818" max="2818" width="14" style="10" customWidth="1"/>
    <col min="2819" max="2819" width="11.42578125" style="10" customWidth="1"/>
    <col min="2820" max="2820" width="21.7109375" style="10" customWidth="1"/>
    <col min="2821" max="2821" width="13.7109375" style="10" customWidth="1"/>
    <col min="2822" max="2822" width="14.85546875" style="10" customWidth="1"/>
    <col min="2823" max="2823" width="19.5703125" style="10" customWidth="1"/>
    <col min="2824" max="2824" width="13.7109375" style="10" customWidth="1"/>
    <col min="2825" max="2825" width="14.7109375" style="10" customWidth="1"/>
    <col min="2826" max="2827" width="14.140625" style="10" customWidth="1"/>
    <col min="2828" max="2828" width="15.140625" style="10" customWidth="1"/>
    <col min="2829" max="2829" width="21.5703125" style="10" customWidth="1"/>
    <col min="2830" max="3071" width="9.140625" style="10"/>
    <col min="3072" max="3072" width="6.5703125" style="10" customWidth="1"/>
    <col min="3073" max="3073" width="35.28515625" style="10" customWidth="1"/>
    <col min="3074" max="3074" width="14" style="10" customWidth="1"/>
    <col min="3075" max="3075" width="11.42578125" style="10" customWidth="1"/>
    <col min="3076" max="3076" width="21.7109375" style="10" customWidth="1"/>
    <col min="3077" max="3077" width="13.7109375" style="10" customWidth="1"/>
    <col min="3078" max="3078" width="14.85546875" style="10" customWidth="1"/>
    <col min="3079" max="3079" width="19.5703125" style="10" customWidth="1"/>
    <col min="3080" max="3080" width="13.7109375" style="10" customWidth="1"/>
    <col min="3081" max="3081" width="14.7109375" style="10" customWidth="1"/>
    <col min="3082" max="3083" width="14.140625" style="10" customWidth="1"/>
    <col min="3084" max="3084" width="15.140625" style="10" customWidth="1"/>
    <col min="3085" max="3085" width="21.5703125" style="10" customWidth="1"/>
    <col min="3086" max="3327" width="9.140625" style="10"/>
    <col min="3328" max="3328" width="6.5703125" style="10" customWidth="1"/>
    <col min="3329" max="3329" width="35.28515625" style="10" customWidth="1"/>
    <col min="3330" max="3330" width="14" style="10" customWidth="1"/>
    <col min="3331" max="3331" width="11.42578125" style="10" customWidth="1"/>
    <col min="3332" max="3332" width="21.7109375" style="10" customWidth="1"/>
    <col min="3333" max="3333" width="13.7109375" style="10" customWidth="1"/>
    <col min="3334" max="3334" width="14.85546875" style="10" customWidth="1"/>
    <col min="3335" max="3335" width="19.5703125" style="10" customWidth="1"/>
    <col min="3336" max="3336" width="13.7109375" style="10" customWidth="1"/>
    <col min="3337" max="3337" width="14.7109375" style="10" customWidth="1"/>
    <col min="3338" max="3339" width="14.140625" style="10" customWidth="1"/>
    <col min="3340" max="3340" width="15.140625" style="10" customWidth="1"/>
    <col min="3341" max="3341" width="21.5703125" style="10" customWidth="1"/>
    <col min="3342" max="3583" width="9.140625" style="10"/>
    <col min="3584" max="3584" width="6.5703125" style="10" customWidth="1"/>
    <col min="3585" max="3585" width="35.28515625" style="10" customWidth="1"/>
    <col min="3586" max="3586" width="14" style="10" customWidth="1"/>
    <col min="3587" max="3587" width="11.42578125" style="10" customWidth="1"/>
    <col min="3588" max="3588" width="21.7109375" style="10" customWidth="1"/>
    <col min="3589" max="3589" width="13.7109375" style="10" customWidth="1"/>
    <col min="3590" max="3590" width="14.85546875" style="10" customWidth="1"/>
    <col min="3591" max="3591" width="19.5703125" style="10" customWidth="1"/>
    <col min="3592" max="3592" width="13.7109375" style="10" customWidth="1"/>
    <col min="3593" max="3593" width="14.7109375" style="10" customWidth="1"/>
    <col min="3594" max="3595" width="14.140625" style="10" customWidth="1"/>
    <col min="3596" max="3596" width="15.140625" style="10" customWidth="1"/>
    <col min="3597" max="3597" width="21.5703125" style="10" customWidth="1"/>
    <col min="3598" max="3839" width="9.140625" style="10"/>
    <col min="3840" max="3840" width="6.5703125" style="10" customWidth="1"/>
    <col min="3841" max="3841" width="35.28515625" style="10" customWidth="1"/>
    <col min="3842" max="3842" width="14" style="10" customWidth="1"/>
    <col min="3843" max="3843" width="11.42578125" style="10" customWidth="1"/>
    <col min="3844" max="3844" width="21.7109375" style="10" customWidth="1"/>
    <col min="3845" max="3845" width="13.7109375" style="10" customWidth="1"/>
    <col min="3846" max="3846" width="14.85546875" style="10" customWidth="1"/>
    <col min="3847" max="3847" width="19.5703125" style="10" customWidth="1"/>
    <col min="3848" max="3848" width="13.7109375" style="10" customWidth="1"/>
    <col min="3849" max="3849" width="14.7109375" style="10" customWidth="1"/>
    <col min="3850" max="3851" width="14.140625" style="10" customWidth="1"/>
    <col min="3852" max="3852" width="15.140625" style="10" customWidth="1"/>
    <col min="3853" max="3853" width="21.5703125" style="10" customWidth="1"/>
    <col min="3854" max="4095" width="9.140625" style="10"/>
    <col min="4096" max="4096" width="6.5703125" style="10" customWidth="1"/>
    <col min="4097" max="4097" width="35.28515625" style="10" customWidth="1"/>
    <col min="4098" max="4098" width="14" style="10" customWidth="1"/>
    <col min="4099" max="4099" width="11.42578125" style="10" customWidth="1"/>
    <col min="4100" max="4100" width="21.7109375" style="10" customWidth="1"/>
    <col min="4101" max="4101" width="13.7109375" style="10" customWidth="1"/>
    <col min="4102" max="4102" width="14.85546875" style="10" customWidth="1"/>
    <col min="4103" max="4103" width="19.5703125" style="10" customWidth="1"/>
    <col min="4104" max="4104" width="13.7109375" style="10" customWidth="1"/>
    <col min="4105" max="4105" width="14.7109375" style="10" customWidth="1"/>
    <col min="4106" max="4107" width="14.140625" style="10" customWidth="1"/>
    <col min="4108" max="4108" width="15.140625" style="10" customWidth="1"/>
    <col min="4109" max="4109" width="21.5703125" style="10" customWidth="1"/>
    <col min="4110" max="4351" width="9.140625" style="10"/>
    <col min="4352" max="4352" width="6.5703125" style="10" customWidth="1"/>
    <col min="4353" max="4353" width="35.28515625" style="10" customWidth="1"/>
    <col min="4354" max="4354" width="14" style="10" customWidth="1"/>
    <col min="4355" max="4355" width="11.42578125" style="10" customWidth="1"/>
    <col min="4356" max="4356" width="21.7109375" style="10" customWidth="1"/>
    <col min="4357" max="4357" width="13.7109375" style="10" customWidth="1"/>
    <col min="4358" max="4358" width="14.85546875" style="10" customWidth="1"/>
    <col min="4359" max="4359" width="19.5703125" style="10" customWidth="1"/>
    <col min="4360" max="4360" width="13.7109375" style="10" customWidth="1"/>
    <col min="4361" max="4361" width="14.7109375" style="10" customWidth="1"/>
    <col min="4362" max="4363" width="14.140625" style="10" customWidth="1"/>
    <col min="4364" max="4364" width="15.140625" style="10" customWidth="1"/>
    <col min="4365" max="4365" width="21.5703125" style="10" customWidth="1"/>
    <col min="4366" max="4607" width="9.140625" style="10"/>
    <col min="4608" max="4608" width="6.5703125" style="10" customWidth="1"/>
    <col min="4609" max="4609" width="35.28515625" style="10" customWidth="1"/>
    <col min="4610" max="4610" width="14" style="10" customWidth="1"/>
    <col min="4611" max="4611" width="11.42578125" style="10" customWidth="1"/>
    <col min="4612" max="4612" width="21.7109375" style="10" customWidth="1"/>
    <col min="4613" max="4613" width="13.7109375" style="10" customWidth="1"/>
    <col min="4614" max="4614" width="14.85546875" style="10" customWidth="1"/>
    <col min="4615" max="4615" width="19.5703125" style="10" customWidth="1"/>
    <col min="4616" max="4616" width="13.7109375" style="10" customWidth="1"/>
    <col min="4617" max="4617" width="14.7109375" style="10" customWidth="1"/>
    <col min="4618" max="4619" width="14.140625" style="10" customWidth="1"/>
    <col min="4620" max="4620" width="15.140625" style="10" customWidth="1"/>
    <col min="4621" max="4621" width="21.5703125" style="10" customWidth="1"/>
    <col min="4622" max="4863" width="9.140625" style="10"/>
    <col min="4864" max="4864" width="6.5703125" style="10" customWidth="1"/>
    <col min="4865" max="4865" width="35.28515625" style="10" customWidth="1"/>
    <col min="4866" max="4866" width="14" style="10" customWidth="1"/>
    <col min="4867" max="4867" width="11.42578125" style="10" customWidth="1"/>
    <col min="4868" max="4868" width="21.7109375" style="10" customWidth="1"/>
    <col min="4869" max="4869" width="13.7109375" style="10" customWidth="1"/>
    <col min="4870" max="4870" width="14.85546875" style="10" customWidth="1"/>
    <col min="4871" max="4871" width="19.5703125" style="10" customWidth="1"/>
    <col min="4872" max="4872" width="13.7109375" style="10" customWidth="1"/>
    <col min="4873" max="4873" width="14.7109375" style="10" customWidth="1"/>
    <col min="4874" max="4875" width="14.140625" style="10" customWidth="1"/>
    <col min="4876" max="4876" width="15.140625" style="10" customWidth="1"/>
    <col min="4877" max="4877" width="21.5703125" style="10" customWidth="1"/>
    <col min="4878" max="5119" width="9.140625" style="10"/>
    <col min="5120" max="5120" width="6.5703125" style="10" customWidth="1"/>
    <col min="5121" max="5121" width="35.28515625" style="10" customWidth="1"/>
    <col min="5122" max="5122" width="14" style="10" customWidth="1"/>
    <col min="5123" max="5123" width="11.42578125" style="10" customWidth="1"/>
    <col min="5124" max="5124" width="21.7109375" style="10" customWidth="1"/>
    <col min="5125" max="5125" width="13.7109375" style="10" customWidth="1"/>
    <col min="5126" max="5126" width="14.85546875" style="10" customWidth="1"/>
    <col min="5127" max="5127" width="19.5703125" style="10" customWidth="1"/>
    <col min="5128" max="5128" width="13.7109375" style="10" customWidth="1"/>
    <col min="5129" max="5129" width="14.7109375" style="10" customWidth="1"/>
    <col min="5130" max="5131" width="14.140625" style="10" customWidth="1"/>
    <col min="5132" max="5132" width="15.140625" style="10" customWidth="1"/>
    <col min="5133" max="5133" width="21.5703125" style="10" customWidth="1"/>
    <col min="5134" max="5375" width="9.140625" style="10"/>
    <col min="5376" max="5376" width="6.5703125" style="10" customWidth="1"/>
    <col min="5377" max="5377" width="35.28515625" style="10" customWidth="1"/>
    <col min="5378" max="5378" width="14" style="10" customWidth="1"/>
    <col min="5379" max="5379" width="11.42578125" style="10" customWidth="1"/>
    <col min="5380" max="5380" width="21.7109375" style="10" customWidth="1"/>
    <col min="5381" max="5381" width="13.7109375" style="10" customWidth="1"/>
    <col min="5382" max="5382" width="14.85546875" style="10" customWidth="1"/>
    <col min="5383" max="5383" width="19.5703125" style="10" customWidth="1"/>
    <col min="5384" max="5384" width="13.7109375" style="10" customWidth="1"/>
    <col min="5385" max="5385" width="14.7109375" style="10" customWidth="1"/>
    <col min="5386" max="5387" width="14.140625" style="10" customWidth="1"/>
    <col min="5388" max="5388" width="15.140625" style="10" customWidth="1"/>
    <col min="5389" max="5389" width="21.5703125" style="10" customWidth="1"/>
    <col min="5390" max="5631" width="9.140625" style="10"/>
    <col min="5632" max="5632" width="6.5703125" style="10" customWidth="1"/>
    <col min="5633" max="5633" width="35.28515625" style="10" customWidth="1"/>
    <col min="5634" max="5634" width="14" style="10" customWidth="1"/>
    <col min="5635" max="5635" width="11.42578125" style="10" customWidth="1"/>
    <col min="5636" max="5636" width="21.7109375" style="10" customWidth="1"/>
    <col min="5637" max="5637" width="13.7109375" style="10" customWidth="1"/>
    <col min="5638" max="5638" width="14.85546875" style="10" customWidth="1"/>
    <col min="5639" max="5639" width="19.5703125" style="10" customWidth="1"/>
    <col min="5640" max="5640" width="13.7109375" style="10" customWidth="1"/>
    <col min="5641" max="5641" width="14.7109375" style="10" customWidth="1"/>
    <col min="5642" max="5643" width="14.140625" style="10" customWidth="1"/>
    <col min="5644" max="5644" width="15.140625" style="10" customWidth="1"/>
    <col min="5645" max="5645" width="21.5703125" style="10" customWidth="1"/>
    <col min="5646" max="5887" width="9.140625" style="10"/>
    <col min="5888" max="5888" width="6.5703125" style="10" customWidth="1"/>
    <col min="5889" max="5889" width="35.28515625" style="10" customWidth="1"/>
    <col min="5890" max="5890" width="14" style="10" customWidth="1"/>
    <col min="5891" max="5891" width="11.42578125" style="10" customWidth="1"/>
    <col min="5892" max="5892" width="21.7109375" style="10" customWidth="1"/>
    <col min="5893" max="5893" width="13.7109375" style="10" customWidth="1"/>
    <col min="5894" max="5894" width="14.85546875" style="10" customWidth="1"/>
    <col min="5895" max="5895" width="19.5703125" style="10" customWidth="1"/>
    <col min="5896" max="5896" width="13.7109375" style="10" customWidth="1"/>
    <col min="5897" max="5897" width="14.7109375" style="10" customWidth="1"/>
    <col min="5898" max="5899" width="14.140625" style="10" customWidth="1"/>
    <col min="5900" max="5900" width="15.140625" style="10" customWidth="1"/>
    <col min="5901" max="5901" width="21.5703125" style="10" customWidth="1"/>
    <col min="5902" max="6143" width="9.140625" style="10"/>
    <col min="6144" max="6144" width="6.5703125" style="10" customWidth="1"/>
    <col min="6145" max="6145" width="35.28515625" style="10" customWidth="1"/>
    <col min="6146" max="6146" width="14" style="10" customWidth="1"/>
    <col min="6147" max="6147" width="11.42578125" style="10" customWidth="1"/>
    <col min="6148" max="6148" width="21.7109375" style="10" customWidth="1"/>
    <col min="6149" max="6149" width="13.7109375" style="10" customWidth="1"/>
    <col min="6150" max="6150" width="14.85546875" style="10" customWidth="1"/>
    <col min="6151" max="6151" width="19.5703125" style="10" customWidth="1"/>
    <col min="6152" max="6152" width="13.7109375" style="10" customWidth="1"/>
    <col min="6153" max="6153" width="14.7109375" style="10" customWidth="1"/>
    <col min="6154" max="6155" width="14.140625" style="10" customWidth="1"/>
    <col min="6156" max="6156" width="15.140625" style="10" customWidth="1"/>
    <col min="6157" max="6157" width="21.5703125" style="10" customWidth="1"/>
    <col min="6158" max="6399" width="9.140625" style="10"/>
    <col min="6400" max="6400" width="6.5703125" style="10" customWidth="1"/>
    <col min="6401" max="6401" width="35.28515625" style="10" customWidth="1"/>
    <col min="6402" max="6402" width="14" style="10" customWidth="1"/>
    <col min="6403" max="6403" width="11.42578125" style="10" customWidth="1"/>
    <col min="6404" max="6404" width="21.7109375" style="10" customWidth="1"/>
    <col min="6405" max="6405" width="13.7109375" style="10" customWidth="1"/>
    <col min="6406" max="6406" width="14.85546875" style="10" customWidth="1"/>
    <col min="6407" max="6407" width="19.5703125" style="10" customWidth="1"/>
    <col min="6408" max="6408" width="13.7109375" style="10" customWidth="1"/>
    <col min="6409" max="6409" width="14.7109375" style="10" customWidth="1"/>
    <col min="6410" max="6411" width="14.140625" style="10" customWidth="1"/>
    <col min="6412" max="6412" width="15.140625" style="10" customWidth="1"/>
    <col min="6413" max="6413" width="21.5703125" style="10" customWidth="1"/>
    <col min="6414" max="6655" width="9.140625" style="10"/>
    <col min="6656" max="6656" width="6.5703125" style="10" customWidth="1"/>
    <col min="6657" max="6657" width="35.28515625" style="10" customWidth="1"/>
    <col min="6658" max="6658" width="14" style="10" customWidth="1"/>
    <col min="6659" max="6659" width="11.42578125" style="10" customWidth="1"/>
    <col min="6660" max="6660" width="21.7109375" style="10" customWidth="1"/>
    <col min="6661" max="6661" width="13.7109375" style="10" customWidth="1"/>
    <col min="6662" max="6662" width="14.85546875" style="10" customWidth="1"/>
    <col min="6663" max="6663" width="19.5703125" style="10" customWidth="1"/>
    <col min="6664" max="6664" width="13.7109375" style="10" customWidth="1"/>
    <col min="6665" max="6665" width="14.7109375" style="10" customWidth="1"/>
    <col min="6666" max="6667" width="14.140625" style="10" customWidth="1"/>
    <col min="6668" max="6668" width="15.140625" style="10" customWidth="1"/>
    <col min="6669" max="6669" width="21.5703125" style="10" customWidth="1"/>
    <col min="6670" max="6911" width="9.140625" style="10"/>
    <col min="6912" max="6912" width="6.5703125" style="10" customWidth="1"/>
    <col min="6913" max="6913" width="35.28515625" style="10" customWidth="1"/>
    <col min="6914" max="6914" width="14" style="10" customWidth="1"/>
    <col min="6915" max="6915" width="11.42578125" style="10" customWidth="1"/>
    <col min="6916" max="6916" width="21.7109375" style="10" customWidth="1"/>
    <col min="6917" max="6917" width="13.7109375" style="10" customWidth="1"/>
    <col min="6918" max="6918" width="14.85546875" style="10" customWidth="1"/>
    <col min="6919" max="6919" width="19.5703125" style="10" customWidth="1"/>
    <col min="6920" max="6920" width="13.7109375" style="10" customWidth="1"/>
    <col min="6921" max="6921" width="14.7109375" style="10" customWidth="1"/>
    <col min="6922" max="6923" width="14.140625" style="10" customWidth="1"/>
    <col min="6924" max="6924" width="15.140625" style="10" customWidth="1"/>
    <col min="6925" max="6925" width="21.5703125" style="10" customWidth="1"/>
    <col min="6926" max="7167" width="9.140625" style="10"/>
    <col min="7168" max="7168" width="6.5703125" style="10" customWidth="1"/>
    <col min="7169" max="7169" width="35.28515625" style="10" customWidth="1"/>
    <col min="7170" max="7170" width="14" style="10" customWidth="1"/>
    <col min="7171" max="7171" width="11.42578125" style="10" customWidth="1"/>
    <col min="7172" max="7172" width="21.7109375" style="10" customWidth="1"/>
    <col min="7173" max="7173" width="13.7109375" style="10" customWidth="1"/>
    <col min="7174" max="7174" width="14.85546875" style="10" customWidth="1"/>
    <col min="7175" max="7175" width="19.5703125" style="10" customWidth="1"/>
    <col min="7176" max="7176" width="13.7109375" style="10" customWidth="1"/>
    <col min="7177" max="7177" width="14.7109375" style="10" customWidth="1"/>
    <col min="7178" max="7179" width="14.140625" style="10" customWidth="1"/>
    <col min="7180" max="7180" width="15.140625" style="10" customWidth="1"/>
    <col min="7181" max="7181" width="21.5703125" style="10" customWidth="1"/>
    <col min="7182" max="7423" width="9.140625" style="10"/>
    <col min="7424" max="7424" width="6.5703125" style="10" customWidth="1"/>
    <col min="7425" max="7425" width="35.28515625" style="10" customWidth="1"/>
    <col min="7426" max="7426" width="14" style="10" customWidth="1"/>
    <col min="7427" max="7427" width="11.42578125" style="10" customWidth="1"/>
    <col min="7428" max="7428" width="21.7109375" style="10" customWidth="1"/>
    <col min="7429" max="7429" width="13.7109375" style="10" customWidth="1"/>
    <col min="7430" max="7430" width="14.85546875" style="10" customWidth="1"/>
    <col min="7431" max="7431" width="19.5703125" style="10" customWidth="1"/>
    <col min="7432" max="7432" width="13.7109375" style="10" customWidth="1"/>
    <col min="7433" max="7433" width="14.7109375" style="10" customWidth="1"/>
    <col min="7434" max="7435" width="14.140625" style="10" customWidth="1"/>
    <col min="7436" max="7436" width="15.140625" style="10" customWidth="1"/>
    <col min="7437" max="7437" width="21.5703125" style="10" customWidth="1"/>
    <col min="7438" max="7679" width="9.140625" style="10"/>
    <col min="7680" max="7680" width="6.5703125" style="10" customWidth="1"/>
    <col min="7681" max="7681" width="35.28515625" style="10" customWidth="1"/>
    <col min="7682" max="7682" width="14" style="10" customWidth="1"/>
    <col min="7683" max="7683" width="11.42578125" style="10" customWidth="1"/>
    <col min="7684" max="7684" width="21.7109375" style="10" customWidth="1"/>
    <col min="7685" max="7685" width="13.7109375" style="10" customWidth="1"/>
    <col min="7686" max="7686" width="14.85546875" style="10" customWidth="1"/>
    <col min="7687" max="7687" width="19.5703125" style="10" customWidth="1"/>
    <col min="7688" max="7688" width="13.7109375" style="10" customWidth="1"/>
    <col min="7689" max="7689" width="14.7109375" style="10" customWidth="1"/>
    <col min="7690" max="7691" width="14.140625" style="10" customWidth="1"/>
    <col min="7692" max="7692" width="15.140625" style="10" customWidth="1"/>
    <col min="7693" max="7693" width="21.5703125" style="10" customWidth="1"/>
    <col min="7694" max="7935" width="9.140625" style="10"/>
    <col min="7936" max="7936" width="6.5703125" style="10" customWidth="1"/>
    <col min="7937" max="7937" width="35.28515625" style="10" customWidth="1"/>
    <col min="7938" max="7938" width="14" style="10" customWidth="1"/>
    <col min="7939" max="7939" width="11.42578125" style="10" customWidth="1"/>
    <col min="7940" max="7940" width="21.7109375" style="10" customWidth="1"/>
    <col min="7941" max="7941" width="13.7109375" style="10" customWidth="1"/>
    <col min="7942" max="7942" width="14.85546875" style="10" customWidth="1"/>
    <col min="7943" max="7943" width="19.5703125" style="10" customWidth="1"/>
    <col min="7944" max="7944" width="13.7109375" style="10" customWidth="1"/>
    <col min="7945" max="7945" width="14.7109375" style="10" customWidth="1"/>
    <col min="7946" max="7947" width="14.140625" style="10" customWidth="1"/>
    <col min="7948" max="7948" width="15.140625" style="10" customWidth="1"/>
    <col min="7949" max="7949" width="21.5703125" style="10" customWidth="1"/>
    <col min="7950" max="8191" width="9.140625" style="10"/>
    <col min="8192" max="8192" width="6.5703125" style="10" customWidth="1"/>
    <col min="8193" max="8193" width="35.28515625" style="10" customWidth="1"/>
    <col min="8194" max="8194" width="14" style="10" customWidth="1"/>
    <col min="8195" max="8195" width="11.42578125" style="10" customWidth="1"/>
    <col min="8196" max="8196" width="21.7109375" style="10" customWidth="1"/>
    <col min="8197" max="8197" width="13.7109375" style="10" customWidth="1"/>
    <col min="8198" max="8198" width="14.85546875" style="10" customWidth="1"/>
    <col min="8199" max="8199" width="19.5703125" style="10" customWidth="1"/>
    <col min="8200" max="8200" width="13.7109375" style="10" customWidth="1"/>
    <col min="8201" max="8201" width="14.7109375" style="10" customWidth="1"/>
    <col min="8202" max="8203" width="14.140625" style="10" customWidth="1"/>
    <col min="8204" max="8204" width="15.140625" style="10" customWidth="1"/>
    <col min="8205" max="8205" width="21.5703125" style="10" customWidth="1"/>
    <col min="8206" max="8447" width="9.140625" style="10"/>
    <col min="8448" max="8448" width="6.5703125" style="10" customWidth="1"/>
    <col min="8449" max="8449" width="35.28515625" style="10" customWidth="1"/>
    <col min="8450" max="8450" width="14" style="10" customWidth="1"/>
    <col min="8451" max="8451" width="11.42578125" style="10" customWidth="1"/>
    <col min="8452" max="8452" width="21.7109375" style="10" customWidth="1"/>
    <col min="8453" max="8453" width="13.7109375" style="10" customWidth="1"/>
    <col min="8454" max="8454" width="14.85546875" style="10" customWidth="1"/>
    <col min="8455" max="8455" width="19.5703125" style="10" customWidth="1"/>
    <col min="8456" max="8456" width="13.7109375" style="10" customWidth="1"/>
    <col min="8457" max="8457" width="14.7109375" style="10" customWidth="1"/>
    <col min="8458" max="8459" width="14.140625" style="10" customWidth="1"/>
    <col min="8460" max="8460" width="15.140625" style="10" customWidth="1"/>
    <col min="8461" max="8461" width="21.5703125" style="10" customWidth="1"/>
    <col min="8462" max="8703" width="9.140625" style="10"/>
    <col min="8704" max="8704" width="6.5703125" style="10" customWidth="1"/>
    <col min="8705" max="8705" width="35.28515625" style="10" customWidth="1"/>
    <col min="8706" max="8706" width="14" style="10" customWidth="1"/>
    <col min="8707" max="8707" width="11.42578125" style="10" customWidth="1"/>
    <col min="8708" max="8708" width="21.7109375" style="10" customWidth="1"/>
    <col min="8709" max="8709" width="13.7109375" style="10" customWidth="1"/>
    <col min="8710" max="8710" width="14.85546875" style="10" customWidth="1"/>
    <col min="8711" max="8711" width="19.5703125" style="10" customWidth="1"/>
    <col min="8712" max="8712" width="13.7109375" style="10" customWidth="1"/>
    <col min="8713" max="8713" width="14.7109375" style="10" customWidth="1"/>
    <col min="8714" max="8715" width="14.140625" style="10" customWidth="1"/>
    <col min="8716" max="8716" width="15.140625" style="10" customWidth="1"/>
    <col min="8717" max="8717" width="21.5703125" style="10" customWidth="1"/>
    <col min="8718" max="8959" width="9.140625" style="10"/>
    <col min="8960" max="8960" width="6.5703125" style="10" customWidth="1"/>
    <col min="8961" max="8961" width="35.28515625" style="10" customWidth="1"/>
    <col min="8962" max="8962" width="14" style="10" customWidth="1"/>
    <col min="8963" max="8963" width="11.42578125" style="10" customWidth="1"/>
    <col min="8964" max="8964" width="21.7109375" style="10" customWidth="1"/>
    <col min="8965" max="8965" width="13.7109375" style="10" customWidth="1"/>
    <col min="8966" max="8966" width="14.85546875" style="10" customWidth="1"/>
    <col min="8967" max="8967" width="19.5703125" style="10" customWidth="1"/>
    <col min="8968" max="8968" width="13.7109375" style="10" customWidth="1"/>
    <col min="8969" max="8969" width="14.7109375" style="10" customWidth="1"/>
    <col min="8970" max="8971" width="14.140625" style="10" customWidth="1"/>
    <col min="8972" max="8972" width="15.140625" style="10" customWidth="1"/>
    <col min="8973" max="8973" width="21.5703125" style="10" customWidth="1"/>
    <col min="8974" max="9215" width="9.140625" style="10"/>
    <col min="9216" max="9216" width="6.5703125" style="10" customWidth="1"/>
    <col min="9217" max="9217" width="35.28515625" style="10" customWidth="1"/>
    <col min="9218" max="9218" width="14" style="10" customWidth="1"/>
    <col min="9219" max="9219" width="11.42578125" style="10" customWidth="1"/>
    <col min="9220" max="9220" width="21.7109375" style="10" customWidth="1"/>
    <col min="9221" max="9221" width="13.7109375" style="10" customWidth="1"/>
    <col min="9222" max="9222" width="14.85546875" style="10" customWidth="1"/>
    <col min="9223" max="9223" width="19.5703125" style="10" customWidth="1"/>
    <col min="9224" max="9224" width="13.7109375" style="10" customWidth="1"/>
    <col min="9225" max="9225" width="14.7109375" style="10" customWidth="1"/>
    <col min="9226" max="9227" width="14.140625" style="10" customWidth="1"/>
    <col min="9228" max="9228" width="15.140625" style="10" customWidth="1"/>
    <col min="9229" max="9229" width="21.5703125" style="10" customWidth="1"/>
    <col min="9230" max="9471" width="9.140625" style="10"/>
    <col min="9472" max="9472" width="6.5703125" style="10" customWidth="1"/>
    <col min="9473" max="9473" width="35.28515625" style="10" customWidth="1"/>
    <col min="9474" max="9474" width="14" style="10" customWidth="1"/>
    <col min="9475" max="9475" width="11.42578125" style="10" customWidth="1"/>
    <col min="9476" max="9476" width="21.7109375" style="10" customWidth="1"/>
    <col min="9477" max="9477" width="13.7109375" style="10" customWidth="1"/>
    <col min="9478" max="9478" width="14.85546875" style="10" customWidth="1"/>
    <col min="9479" max="9479" width="19.5703125" style="10" customWidth="1"/>
    <col min="9480" max="9480" width="13.7109375" style="10" customWidth="1"/>
    <col min="9481" max="9481" width="14.7109375" style="10" customWidth="1"/>
    <col min="9482" max="9483" width="14.140625" style="10" customWidth="1"/>
    <col min="9484" max="9484" width="15.140625" style="10" customWidth="1"/>
    <col min="9485" max="9485" width="21.5703125" style="10" customWidth="1"/>
    <col min="9486" max="9727" width="9.140625" style="10"/>
    <col min="9728" max="9728" width="6.5703125" style="10" customWidth="1"/>
    <col min="9729" max="9729" width="35.28515625" style="10" customWidth="1"/>
    <col min="9730" max="9730" width="14" style="10" customWidth="1"/>
    <col min="9731" max="9731" width="11.42578125" style="10" customWidth="1"/>
    <col min="9732" max="9732" width="21.7109375" style="10" customWidth="1"/>
    <col min="9733" max="9733" width="13.7109375" style="10" customWidth="1"/>
    <col min="9734" max="9734" width="14.85546875" style="10" customWidth="1"/>
    <col min="9735" max="9735" width="19.5703125" style="10" customWidth="1"/>
    <col min="9736" max="9736" width="13.7109375" style="10" customWidth="1"/>
    <col min="9737" max="9737" width="14.7109375" style="10" customWidth="1"/>
    <col min="9738" max="9739" width="14.140625" style="10" customWidth="1"/>
    <col min="9740" max="9740" width="15.140625" style="10" customWidth="1"/>
    <col min="9741" max="9741" width="21.5703125" style="10" customWidth="1"/>
    <col min="9742" max="9983" width="9.140625" style="10"/>
    <col min="9984" max="9984" width="6.5703125" style="10" customWidth="1"/>
    <col min="9985" max="9985" width="35.28515625" style="10" customWidth="1"/>
    <col min="9986" max="9986" width="14" style="10" customWidth="1"/>
    <col min="9987" max="9987" width="11.42578125" style="10" customWidth="1"/>
    <col min="9988" max="9988" width="21.7109375" style="10" customWidth="1"/>
    <col min="9989" max="9989" width="13.7109375" style="10" customWidth="1"/>
    <col min="9990" max="9990" width="14.85546875" style="10" customWidth="1"/>
    <col min="9991" max="9991" width="19.5703125" style="10" customWidth="1"/>
    <col min="9992" max="9992" width="13.7109375" style="10" customWidth="1"/>
    <col min="9993" max="9993" width="14.7109375" style="10" customWidth="1"/>
    <col min="9994" max="9995" width="14.140625" style="10" customWidth="1"/>
    <col min="9996" max="9996" width="15.140625" style="10" customWidth="1"/>
    <col min="9997" max="9997" width="21.5703125" style="10" customWidth="1"/>
    <col min="9998" max="10239" width="9.140625" style="10"/>
    <col min="10240" max="10240" width="6.5703125" style="10" customWidth="1"/>
    <col min="10241" max="10241" width="35.28515625" style="10" customWidth="1"/>
    <col min="10242" max="10242" width="14" style="10" customWidth="1"/>
    <col min="10243" max="10243" width="11.42578125" style="10" customWidth="1"/>
    <col min="10244" max="10244" width="21.7109375" style="10" customWidth="1"/>
    <col min="10245" max="10245" width="13.7109375" style="10" customWidth="1"/>
    <col min="10246" max="10246" width="14.85546875" style="10" customWidth="1"/>
    <col min="10247" max="10247" width="19.5703125" style="10" customWidth="1"/>
    <col min="10248" max="10248" width="13.7109375" style="10" customWidth="1"/>
    <col min="10249" max="10249" width="14.7109375" style="10" customWidth="1"/>
    <col min="10250" max="10251" width="14.140625" style="10" customWidth="1"/>
    <col min="10252" max="10252" width="15.140625" style="10" customWidth="1"/>
    <col min="10253" max="10253" width="21.5703125" style="10" customWidth="1"/>
    <col min="10254" max="10495" width="9.140625" style="10"/>
    <col min="10496" max="10496" width="6.5703125" style="10" customWidth="1"/>
    <col min="10497" max="10497" width="35.28515625" style="10" customWidth="1"/>
    <col min="10498" max="10498" width="14" style="10" customWidth="1"/>
    <col min="10499" max="10499" width="11.42578125" style="10" customWidth="1"/>
    <col min="10500" max="10500" width="21.7109375" style="10" customWidth="1"/>
    <col min="10501" max="10501" width="13.7109375" style="10" customWidth="1"/>
    <col min="10502" max="10502" width="14.85546875" style="10" customWidth="1"/>
    <col min="10503" max="10503" width="19.5703125" style="10" customWidth="1"/>
    <col min="10504" max="10504" width="13.7109375" style="10" customWidth="1"/>
    <col min="10505" max="10505" width="14.7109375" style="10" customWidth="1"/>
    <col min="10506" max="10507" width="14.140625" style="10" customWidth="1"/>
    <col min="10508" max="10508" width="15.140625" style="10" customWidth="1"/>
    <col min="10509" max="10509" width="21.5703125" style="10" customWidth="1"/>
    <col min="10510" max="10751" width="9.140625" style="10"/>
    <col min="10752" max="10752" width="6.5703125" style="10" customWidth="1"/>
    <col min="10753" max="10753" width="35.28515625" style="10" customWidth="1"/>
    <col min="10754" max="10754" width="14" style="10" customWidth="1"/>
    <col min="10755" max="10755" width="11.42578125" style="10" customWidth="1"/>
    <col min="10756" max="10756" width="21.7109375" style="10" customWidth="1"/>
    <col min="10757" max="10757" width="13.7109375" style="10" customWidth="1"/>
    <col min="10758" max="10758" width="14.85546875" style="10" customWidth="1"/>
    <col min="10759" max="10759" width="19.5703125" style="10" customWidth="1"/>
    <col min="10760" max="10760" width="13.7109375" style="10" customWidth="1"/>
    <col min="10761" max="10761" width="14.7109375" style="10" customWidth="1"/>
    <col min="10762" max="10763" width="14.140625" style="10" customWidth="1"/>
    <col min="10764" max="10764" width="15.140625" style="10" customWidth="1"/>
    <col min="10765" max="10765" width="21.5703125" style="10" customWidth="1"/>
    <col min="10766" max="11007" width="9.140625" style="10"/>
    <col min="11008" max="11008" width="6.5703125" style="10" customWidth="1"/>
    <col min="11009" max="11009" width="35.28515625" style="10" customWidth="1"/>
    <col min="11010" max="11010" width="14" style="10" customWidth="1"/>
    <col min="11011" max="11011" width="11.42578125" style="10" customWidth="1"/>
    <col min="11012" max="11012" width="21.7109375" style="10" customWidth="1"/>
    <col min="11013" max="11013" width="13.7109375" style="10" customWidth="1"/>
    <col min="11014" max="11014" width="14.85546875" style="10" customWidth="1"/>
    <col min="11015" max="11015" width="19.5703125" style="10" customWidth="1"/>
    <col min="11016" max="11016" width="13.7109375" style="10" customWidth="1"/>
    <col min="11017" max="11017" width="14.7109375" style="10" customWidth="1"/>
    <col min="11018" max="11019" width="14.140625" style="10" customWidth="1"/>
    <col min="11020" max="11020" width="15.140625" style="10" customWidth="1"/>
    <col min="11021" max="11021" width="21.5703125" style="10" customWidth="1"/>
    <col min="11022" max="11263" width="9.140625" style="10"/>
    <col min="11264" max="11264" width="6.5703125" style="10" customWidth="1"/>
    <col min="11265" max="11265" width="35.28515625" style="10" customWidth="1"/>
    <col min="11266" max="11266" width="14" style="10" customWidth="1"/>
    <col min="11267" max="11267" width="11.42578125" style="10" customWidth="1"/>
    <col min="11268" max="11268" width="21.7109375" style="10" customWidth="1"/>
    <col min="11269" max="11269" width="13.7109375" style="10" customWidth="1"/>
    <col min="11270" max="11270" width="14.85546875" style="10" customWidth="1"/>
    <col min="11271" max="11271" width="19.5703125" style="10" customWidth="1"/>
    <col min="11272" max="11272" width="13.7109375" style="10" customWidth="1"/>
    <col min="11273" max="11273" width="14.7109375" style="10" customWidth="1"/>
    <col min="11274" max="11275" width="14.140625" style="10" customWidth="1"/>
    <col min="11276" max="11276" width="15.140625" style="10" customWidth="1"/>
    <col min="11277" max="11277" width="21.5703125" style="10" customWidth="1"/>
    <col min="11278" max="11519" width="9.140625" style="10"/>
    <col min="11520" max="11520" width="6.5703125" style="10" customWidth="1"/>
    <col min="11521" max="11521" width="35.28515625" style="10" customWidth="1"/>
    <col min="11522" max="11522" width="14" style="10" customWidth="1"/>
    <col min="11523" max="11523" width="11.42578125" style="10" customWidth="1"/>
    <col min="11524" max="11524" width="21.7109375" style="10" customWidth="1"/>
    <col min="11525" max="11525" width="13.7109375" style="10" customWidth="1"/>
    <col min="11526" max="11526" width="14.85546875" style="10" customWidth="1"/>
    <col min="11527" max="11527" width="19.5703125" style="10" customWidth="1"/>
    <col min="11528" max="11528" width="13.7109375" style="10" customWidth="1"/>
    <col min="11529" max="11529" width="14.7109375" style="10" customWidth="1"/>
    <col min="11530" max="11531" width="14.140625" style="10" customWidth="1"/>
    <col min="11532" max="11532" width="15.140625" style="10" customWidth="1"/>
    <col min="11533" max="11533" width="21.5703125" style="10" customWidth="1"/>
    <col min="11534" max="11775" width="9.140625" style="10"/>
    <col min="11776" max="11776" width="6.5703125" style="10" customWidth="1"/>
    <col min="11777" max="11777" width="35.28515625" style="10" customWidth="1"/>
    <col min="11778" max="11778" width="14" style="10" customWidth="1"/>
    <col min="11779" max="11779" width="11.42578125" style="10" customWidth="1"/>
    <col min="11780" max="11780" width="21.7109375" style="10" customWidth="1"/>
    <col min="11781" max="11781" width="13.7109375" style="10" customWidth="1"/>
    <col min="11782" max="11782" width="14.85546875" style="10" customWidth="1"/>
    <col min="11783" max="11783" width="19.5703125" style="10" customWidth="1"/>
    <col min="11784" max="11784" width="13.7109375" style="10" customWidth="1"/>
    <col min="11785" max="11785" width="14.7109375" style="10" customWidth="1"/>
    <col min="11786" max="11787" width="14.140625" style="10" customWidth="1"/>
    <col min="11788" max="11788" width="15.140625" style="10" customWidth="1"/>
    <col min="11789" max="11789" width="21.5703125" style="10" customWidth="1"/>
    <col min="11790" max="12031" width="9.140625" style="10"/>
    <col min="12032" max="12032" width="6.5703125" style="10" customWidth="1"/>
    <col min="12033" max="12033" width="35.28515625" style="10" customWidth="1"/>
    <col min="12034" max="12034" width="14" style="10" customWidth="1"/>
    <col min="12035" max="12035" width="11.42578125" style="10" customWidth="1"/>
    <col min="12036" max="12036" width="21.7109375" style="10" customWidth="1"/>
    <col min="12037" max="12037" width="13.7109375" style="10" customWidth="1"/>
    <col min="12038" max="12038" width="14.85546875" style="10" customWidth="1"/>
    <col min="12039" max="12039" width="19.5703125" style="10" customWidth="1"/>
    <col min="12040" max="12040" width="13.7109375" style="10" customWidth="1"/>
    <col min="12041" max="12041" width="14.7109375" style="10" customWidth="1"/>
    <col min="12042" max="12043" width="14.140625" style="10" customWidth="1"/>
    <col min="12044" max="12044" width="15.140625" style="10" customWidth="1"/>
    <col min="12045" max="12045" width="21.5703125" style="10" customWidth="1"/>
    <col min="12046" max="12287" width="9.140625" style="10"/>
    <col min="12288" max="12288" width="6.5703125" style="10" customWidth="1"/>
    <col min="12289" max="12289" width="35.28515625" style="10" customWidth="1"/>
    <col min="12290" max="12290" width="14" style="10" customWidth="1"/>
    <col min="12291" max="12291" width="11.42578125" style="10" customWidth="1"/>
    <col min="12292" max="12292" width="21.7109375" style="10" customWidth="1"/>
    <col min="12293" max="12293" width="13.7109375" style="10" customWidth="1"/>
    <col min="12294" max="12294" width="14.85546875" style="10" customWidth="1"/>
    <col min="12295" max="12295" width="19.5703125" style="10" customWidth="1"/>
    <col min="12296" max="12296" width="13.7109375" style="10" customWidth="1"/>
    <col min="12297" max="12297" width="14.7109375" style="10" customWidth="1"/>
    <col min="12298" max="12299" width="14.140625" style="10" customWidth="1"/>
    <col min="12300" max="12300" width="15.140625" style="10" customWidth="1"/>
    <col min="12301" max="12301" width="21.5703125" style="10" customWidth="1"/>
    <col min="12302" max="12543" width="9.140625" style="10"/>
    <col min="12544" max="12544" width="6.5703125" style="10" customWidth="1"/>
    <col min="12545" max="12545" width="35.28515625" style="10" customWidth="1"/>
    <col min="12546" max="12546" width="14" style="10" customWidth="1"/>
    <col min="12547" max="12547" width="11.42578125" style="10" customWidth="1"/>
    <col min="12548" max="12548" width="21.7109375" style="10" customWidth="1"/>
    <col min="12549" max="12549" width="13.7109375" style="10" customWidth="1"/>
    <col min="12550" max="12550" width="14.85546875" style="10" customWidth="1"/>
    <col min="12551" max="12551" width="19.5703125" style="10" customWidth="1"/>
    <col min="12552" max="12552" width="13.7109375" style="10" customWidth="1"/>
    <col min="12553" max="12553" width="14.7109375" style="10" customWidth="1"/>
    <col min="12554" max="12555" width="14.140625" style="10" customWidth="1"/>
    <col min="12556" max="12556" width="15.140625" style="10" customWidth="1"/>
    <col min="12557" max="12557" width="21.5703125" style="10" customWidth="1"/>
    <col min="12558" max="12799" width="9.140625" style="10"/>
    <col min="12800" max="12800" width="6.5703125" style="10" customWidth="1"/>
    <col min="12801" max="12801" width="35.28515625" style="10" customWidth="1"/>
    <col min="12802" max="12802" width="14" style="10" customWidth="1"/>
    <col min="12803" max="12803" width="11.42578125" style="10" customWidth="1"/>
    <col min="12804" max="12804" width="21.7109375" style="10" customWidth="1"/>
    <col min="12805" max="12805" width="13.7109375" style="10" customWidth="1"/>
    <col min="12806" max="12806" width="14.85546875" style="10" customWidth="1"/>
    <col min="12807" max="12807" width="19.5703125" style="10" customWidth="1"/>
    <col min="12808" max="12808" width="13.7109375" style="10" customWidth="1"/>
    <col min="12809" max="12809" width="14.7109375" style="10" customWidth="1"/>
    <col min="12810" max="12811" width="14.140625" style="10" customWidth="1"/>
    <col min="12812" max="12812" width="15.140625" style="10" customWidth="1"/>
    <col min="12813" max="12813" width="21.5703125" style="10" customWidth="1"/>
    <col min="12814" max="13055" width="9.140625" style="10"/>
    <col min="13056" max="13056" width="6.5703125" style="10" customWidth="1"/>
    <col min="13057" max="13057" width="35.28515625" style="10" customWidth="1"/>
    <col min="13058" max="13058" width="14" style="10" customWidth="1"/>
    <col min="13059" max="13059" width="11.42578125" style="10" customWidth="1"/>
    <col min="13060" max="13060" width="21.7109375" style="10" customWidth="1"/>
    <col min="13061" max="13061" width="13.7109375" style="10" customWidth="1"/>
    <col min="13062" max="13062" width="14.85546875" style="10" customWidth="1"/>
    <col min="13063" max="13063" width="19.5703125" style="10" customWidth="1"/>
    <col min="13064" max="13064" width="13.7109375" style="10" customWidth="1"/>
    <col min="13065" max="13065" width="14.7109375" style="10" customWidth="1"/>
    <col min="13066" max="13067" width="14.140625" style="10" customWidth="1"/>
    <col min="13068" max="13068" width="15.140625" style="10" customWidth="1"/>
    <col min="13069" max="13069" width="21.5703125" style="10" customWidth="1"/>
    <col min="13070" max="13311" width="9.140625" style="10"/>
    <col min="13312" max="13312" width="6.5703125" style="10" customWidth="1"/>
    <col min="13313" max="13313" width="35.28515625" style="10" customWidth="1"/>
    <col min="13314" max="13314" width="14" style="10" customWidth="1"/>
    <col min="13315" max="13315" width="11.42578125" style="10" customWidth="1"/>
    <col min="13316" max="13316" width="21.7109375" style="10" customWidth="1"/>
    <col min="13317" max="13317" width="13.7109375" style="10" customWidth="1"/>
    <col min="13318" max="13318" width="14.85546875" style="10" customWidth="1"/>
    <col min="13319" max="13319" width="19.5703125" style="10" customWidth="1"/>
    <col min="13320" max="13320" width="13.7109375" style="10" customWidth="1"/>
    <col min="13321" max="13321" width="14.7109375" style="10" customWidth="1"/>
    <col min="13322" max="13323" width="14.140625" style="10" customWidth="1"/>
    <col min="13324" max="13324" width="15.140625" style="10" customWidth="1"/>
    <col min="13325" max="13325" width="21.5703125" style="10" customWidth="1"/>
    <col min="13326" max="13567" width="9.140625" style="10"/>
    <col min="13568" max="13568" width="6.5703125" style="10" customWidth="1"/>
    <col min="13569" max="13569" width="35.28515625" style="10" customWidth="1"/>
    <col min="13570" max="13570" width="14" style="10" customWidth="1"/>
    <col min="13571" max="13571" width="11.42578125" style="10" customWidth="1"/>
    <col min="13572" max="13572" width="21.7109375" style="10" customWidth="1"/>
    <col min="13573" max="13573" width="13.7109375" style="10" customWidth="1"/>
    <col min="13574" max="13574" width="14.85546875" style="10" customWidth="1"/>
    <col min="13575" max="13575" width="19.5703125" style="10" customWidth="1"/>
    <col min="13576" max="13576" width="13.7109375" style="10" customWidth="1"/>
    <col min="13577" max="13577" width="14.7109375" style="10" customWidth="1"/>
    <col min="13578" max="13579" width="14.140625" style="10" customWidth="1"/>
    <col min="13580" max="13580" width="15.140625" style="10" customWidth="1"/>
    <col min="13581" max="13581" width="21.5703125" style="10" customWidth="1"/>
    <col min="13582" max="13823" width="9.140625" style="10"/>
    <col min="13824" max="13824" width="6.5703125" style="10" customWidth="1"/>
    <col min="13825" max="13825" width="35.28515625" style="10" customWidth="1"/>
    <col min="13826" max="13826" width="14" style="10" customWidth="1"/>
    <col min="13827" max="13827" width="11.42578125" style="10" customWidth="1"/>
    <col min="13828" max="13828" width="21.7109375" style="10" customWidth="1"/>
    <col min="13829" max="13829" width="13.7109375" style="10" customWidth="1"/>
    <col min="13830" max="13830" width="14.85546875" style="10" customWidth="1"/>
    <col min="13831" max="13831" width="19.5703125" style="10" customWidth="1"/>
    <col min="13832" max="13832" width="13.7109375" style="10" customWidth="1"/>
    <col min="13833" max="13833" width="14.7109375" style="10" customWidth="1"/>
    <col min="13834" max="13835" width="14.140625" style="10" customWidth="1"/>
    <col min="13836" max="13836" width="15.140625" style="10" customWidth="1"/>
    <col min="13837" max="13837" width="21.5703125" style="10" customWidth="1"/>
    <col min="13838" max="14079" width="9.140625" style="10"/>
    <col min="14080" max="14080" width="6.5703125" style="10" customWidth="1"/>
    <col min="14081" max="14081" width="35.28515625" style="10" customWidth="1"/>
    <col min="14082" max="14082" width="14" style="10" customWidth="1"/>
    <col min="14083" max="14083" width="11.42578125" style="10" customWidth="1"/>
    <col min="14084" max="14084" width="21.7109375" style="10" customWidth="1"/>
    <col min="14085" max="14085" width="13.7109375" style="10" customWidth="1"/>
    <col min="14086" max="14086" width="14.85546875" style="10" customWidth="1"/>
    <col min="14087" max="14087" width="19.5703125" style="10" customWidth="1"/>
    <col min="14088" max="14088" width="13.7109375" style="10" customWidth="1"/>
    <col min="14089" max="14089" width="14.7109375" style="10" customWidth="1"/>
    <col min="14090" max="14091" width="14.140625" style="10" customWidth="1"/>
    <col min="14092" max="14092" width="15.140625" style="10" customWidth="1"/>
    <col min="14093" max="14093" width="21.5703125" style="10" customWidth="1"/>
    <col min="14094" max="14335" width="9.140625" style="10"/>
    <col min="14336" max="14336" width="6.5703125" style="10" customWidth="1"/>
    <col min="14337" max="14337" width="35.28515625" style="10" customWidth="1"/>
    <col min="14338" max="14338" width="14" style="10" customWidth="1"/>
    <col min="14339" max="14339" width="11.42578125" style="10" customWidth="1"/>
    <col min="14340" max="14340" width="21.7109375" style="10" customWidth="1"/>
    <col min="14341" max="14341" width="13.7109375" style="10" customWidth="1"/>
    <col min="14342" max="14342" width="14.85546875" style="10" customWidth="1"/>
    <col min="14343" max="14343" width="19.5703125" style="10" customWidth="1"/>
    <col min="14344" max="14344" width="13.7109375" style="10" customWidth="1"/>
    <col min="14345" max="14345" width="14.7109375" style="10" customWidth="1"/>
    <col min="14346" max="14347" width="14.140625" style="10" customWidth="1"/>
    <col min="14348" max="14348" width="15.140625" style="10" customWidth="1"/>
    <col min="14349" max="14349" width="21.5703125" style="10" customWidth="1"/>
    <col min="14350" max="14591" width="9.140625" style="10"/>
    <col min="14592" max="14592" width="6.5703125" style="10" customWidth="1"/>
    <col min="14593" max="14593" width="35.28515625" style="10" customWidth="1"/>
    <col min="14594" max="14594" width="14" style="10" customWidth="1"/>
    <col min="14595" max="14595" width="11.42578125" style="10" customWidth="1"/>
    <col min="14596" max="14596" width="21.7109375" style="10" customWidth="1"/>
    <col min="14597" max="14597" width="13.7109375" style="10" customWidth="1"/>
    <col min="14598" max="14598" width="14.85546875" style="10" customWidth="1"/>
    <col min="14599" max="14599" width="19.5703125" style="10" customWidth="1"/>
    <col min="14600" max="14600" width="13.7109375" style="10" customWidth="1"/>
    <col min="14601" max="14601" width="14.7109375" style="10" customWidth="1"/>
    <col min="14602" max="14603" width="14.140625" style="10" customWidth="1"/>
    <col min="14604" max="14604" width="15.140625" style="10" customWidth="1"/>
    <col min="14605" max="14605" width="21.5703125" style="10" customWidth="1"/>
    <col min="14606" max="14847" width="9.140625" style="10"/>
    <col min="14848" max="14848" width="6.5703125" style="10" customWidth="1"/>
    <col min="14849" max="14849" width="35.28515625" style="10" customWidth="1"/>
    <col min="14850" max="14850" width="14" style="10" customWidth="1"/>
    <col min="14851" max="14851" width="11.42578125" style="10" customWidth="1"/>
    <col min="14852" max="14852" width="21.7109375" style="10" customWidth="1"/>
    <col min="14853" max="14853" width="13.7109375" style="10" customWidth="1"/>
    <col min="14854" max="14854" width="14.85546875" style="10" customWidth="1"/>
    <col min="14855" max="14855" width="19.5703125" style="10" customWidth="1"/>
    <col min="14856" max="14856" width="13.7109375" style="10" customWidth="1"/>
    <col min="14857" max="14857" width="14.7109375" style="10" customWidth="1"/>
    <col min="14858" max="14859" width="14.140625" style="10" customWidth="1"/>
    <col min="14860" max="14860" width="15.140625" style="10" customWidth="1"/>
    <col min="14861" max="14861" width="21.5703125" style="10" customWidth="1"/>
    <col min="14862" max="15103" width="9.140625" style="10"/>
    <col min="15104" max="15104" width="6.5703125" style="10" customWidth="1"/>
    <col min="15105" max="15105" width="35.28515625" style="10" customWidth="1"/>
    <col min="15106" max="15106" width="14" style="10" customWidth="1"/>
    <col min="15107" max="15107" width="11.42578125" style="10" customWidth="1"/>
    <col min="15108" max="15108" width="21.7109375" style="10" customWidth="1"/>
    <col min="15109" max="15109" width="13.7109375" style="10" customWidth="1"/>
    <col min="15110" max="15110" width="14.85546875" style="10" customWidth="1"/>
    <col min="15111" max="15111" width="19.5703125" style="10" customWidth="1"/>
    <col min="15112" max="15112" width="13.7109375" style="10" customWidth="1"/>
    <col min="15113" max="15113" width="14.7109375" style="10" customWidth="1"/>
    <col min="15114" max="15115" width="14.140625" style="10" customWidth="1"/>
    <col min="15116" max="15116" width="15.140625" style="10" customWidth="1"/>
    <col min="15117" max="15117" width="21.5703125" style="10" customWidth="1"/>
    <col min="15118" max="15359" width="9.140625" style="10"/>
    <col min="15360" max="15360" width="6.5703125" style="10" customWidth="1"/>
    <col min="15361" max="15361" width="35.28515625" style="10" customWidth="1"/>
    <col min="15362" max="15362" width="14" style="10" customWidth="1"/>
    <col min="15363" max="15363" width="11.42578125" style="10" customWidth="1"/>
    <col min="15364" max="15364" width="21.7109375" style="10" customWidth="1"/>
    <col min="15365" max="15365" width="13.7109375" style="10" customWidth="1"/>
    <col min="15366" max="15366" width="14.85546875" style="10" customWidth="1"/>
    <col min="15367" max="15367" width="19.5703125" style="10" customWidth="1"/>
    <col min="15368" max="15368" width="13.7109375" style="10" customWidth="1"/>
    <col min="15369" max="15369" width="14.7109375" style="10" customWidth="1"/>
    <col min="15370" max="15371" width="14.140625" style="10" customWidth="1"/>
    <col min="15372" max="15372" width="15.140625" style="10" customWidth="1"/>
    <col min="15373" max="15373" width="21.5703125" style="10" customWidth="1"/>
    <col min="15374" max="15615" width="9.140625" style="10"/>
    <col min="15616" max="15616" width="6.5703125" style="10" customWidth="1"/>
    <col min="15617" max="15617" width="35.28515625" style="10" customWidth="1"/>
    <col min="15618" max="15618" width="14" style="10" customWidth="1"/>
    <col min="15619" max="15619" width="11.42578125" style="10" customWidth="1"/>
    <col min="15620" max="15620" width="21.7109375" style="10" customWidth="1"/>
    <col min="15621" max="15621" width="13.7109375" style="10" customWidth="1"/>
    <col min="15622" max="15622" width="14.85546875" style="10" customWidth="1"/>
    <col min="15623" max="15623" width="19.5703125" style="10" customWidth="1"/>
    <col min="15624" max="15624" width="13.7109375" style="10" customWidth="1"/>
    <col min="15625" max="15625" width="14.7109375" style="10" customWidth="1"/>
    <col min="15626" max="15627" width="14.140625" style="10" customWidth="1"/>
    <col min="15628" max="15628" width="15.140625" style="10" customWidth="1"/>
    <col min="15629" max="15629" width="21.5703125" style="10" customWidth="1"/>
    <col min="15630" max="15871" width="9.140625" style="10"/>
    <col min="15872" max="15872" width="6.5703125" style="10" customWidth="1"/>
    <col min="15873" max="15873" width="35.28515625" style="10" customWidth="1"/>
    <col min="15874" max="15874" width="14" style="10" customWidth="1"/>
    <col min="15875" max="15875" width="11.42578125" style="10" customWidth="1"/>
    <col min="15876" max="15876" width="21.7109375" style="10" customWidth="1"/>
    <col min="15877" max="15877" width="13.7109375" style="10" customWidth="1"/>
    <col min="15878" max="15878" width="14.85546875" style="10" customWidth="1"/>
    <col min="15879" max="15879" width="19.5703125" style="10" customWidth="1"/>
    <col min="15880" max="15880" width="13.7109375" style="10" customWidth="1"/>
    <col min="15881" max="15881" width="14.7109375" style="10" customWidth="1"/>
    <col min="15882" max="15883" width="14.140625" style="10" customWidth="1"/>
    <col min="15884" max="15884" width="15.140625" style="10" customWidth="1"/>
    <col min="15885" max="15885" width="21.5703125" style="10" customWidth="1"/>
    <col min="15886" max="16127" width="9.140625" style="10"/>
    <col min="16128" max="16128" width="6.5703125" style="10" customWidth="1"/>
    <col min="16129" max="16129" width="35.28515625" style="10" customWidth="1"/>
    <col min="16130" max="16130" width="14" style="10" customWidth="1"/>
    <col min="16131" max="16131" width="11.42578125" style="10" customWidth="1"/>
    <col min="16132" max="16132" width="21.7109375" style="10" customWidth="1"/>
    <col min="16133" max="16133" width="13.7109375" style="10" customWidth="1"/>
    <col min="16134" max="16134" width="14.85546875" style="10" customWidth="1"/>
    <col min="16135" max="16135" width="19.5703125" style="10" customWidth="1"/>
    <col min="16136" max="16136" width="13.7109375" style="10" customWidth="1"/>
    <col min="16137" max="16137" width="14.7109375" style="10" customWidth="1"/>
    <col min="16138" max="16139" width="14.140625" style="10" customWidth="1"/>
    <col min="16140" max="16140" width="15.140625" style="10" customWidth="1"/>
    <col min="16141" max="16141" width="21.5703125" style="10" customWidth="1"/>
    <col min="16142" max="16384" width="9.140625" style="10"/>
  </cols>
  <sheetData>
    <row r="1" spans="1:13" ht="54" customHeight="1" x14ac:dyDescent="0.25">
      <c r="A1" s="181" t="str">
        <f>'Подпрограмма 1'!A1:O1</f>
        <v>Отчет об использовании денежных средств в рамках исполнения мероприятий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
муниципальной программы "Комплексное развитие муниципального района "Заполярный район" на 2017-2022 годы"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24" customHeight="1" x14ac:dyDescent="0.25">
      <c r="A2" s="181" t="str">
        <f>'Подпрограмма 3'!A2:U2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ht="24" customHeight="1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208</v>
      </c>
      <c r="J3" s="185" t="s">
        <v>171</v>
      </c>
      <c r="K3" s="182" t="s">
        <v>172</v>
      </c>
      <c r="L3" s="182"/>
      <c r="M3" s="182"/>
    </row>
    <row r="4" spans="1:13" ht="15" customHeight="1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ht="31.5" customHeight="1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f t="shared" si="0"/>
        <v>4</v>
      </c>
      <c r="G6" s="11">
        <f t="shared" si="0"/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s="39" customFormat="1" ht="47.25" x14ac:dyDescent="0.25">
      <c r="A7" s="24">
        <v>1</v>
      </c>
      <c r="B7" s="94" t="str">
        <f>'Подпрограмма 1'!B7</f>
        <v>Завершение строительства объекта «12-квартирный жилой дом в п. Харута НАО»</v>
      </c>
      <c r="C7" s="38"/>
      <c r="D7" s="38"/>
      <c r="E7" s="24" t="s">
        <v>358</v>
      </c>
      <c r="F7" s="24" t="s">
        <v>349</v>
      </c>
      <c r="G7" s="24" t="str">
        <f>'Подпрограмма 1'!D7</f>
        <v>МКУ ЗР "Северное"</v>
      </c>
      <c r="H7" s="90">
        <v>2018</v>
      </c>
      <c r="I7" s="111">
        <v>1253.3</v>
      </c>
      <c r="J7" s="41"/>
      <c r="K7" s="41">
        <f>1190.3+M7</f>
        <v>1253.309</v>
      </c>
      <c r="L7" s="93"/>
      <c r="M7" s="41">
        <f>'Подпрограмма 1'!H7</f>
        <v>63.009</v>
      </c>
    </row>
    <row r="8" spans="1:13" s="39" customFormat="1" ht="47.25" x14ac:dyDescent="0.25">
      <c r="A8" s="24">
        <v>2</v>
      </c>
      <c r="B8" s="56" t="str">
        <f>'Подпрограмма 1'!B8</f>
        <v>Приобретение жилого помещения (квартира) № 1 в многоквартирном доме в п. Индига МО «Тиманский сельсовет» НАО</v>
      </c>
      <c r="C8" s="38"/>
      <c r="D8" s="38"/>
      <c r="E8" s="179" t="s">
        <v>322</v>
      </c>
      <c r="F8" s="179" t="s">
        <v>321</v>
      </c>
      <c r="G8" s="24" t="str">
        <f>'Подпрограмма 1'!D8</f>
        <v>Администрация поселения НАО</v>
      </c>
      <c r="H8" s="90">
        <v>2018</v>
      </c>
      <c r="I8" s="191">
        <v>8780.2000000000007</v>
      </c>
      <c r="J8" s="41"/>
      <c r="K8" s="41">
        <f t="shared" ref="K8:K37" si="1">M8</f>
        <v>4390.1000000000004</v>
      </c>
      <c r="L8" s="38"/>
      <c r="M8" s="41">
        <f>'Подпрограмма 1'!H8</f>
        <v>4390.1000000000004</v>
      </c>
    </row>
    <row r="9" spans="1:13" s="39" customFormat="1" ht="47.25" x14ac:dyDescent="0.25">
      <c r="A9" s="24">
        <v>3</v>
      </c>
      <c r="B9" s="56" t="str">
        <f>'Подпрограмма 1'!B9</f>
        <v>Приобретение жилого помещения (квартира) № 2 в многоквартирном доме в п. Индига МО «Тиманский сельсовет» НАО</v>
      </c>
      <c r="C9" s="38"/>
      <c r="D9" s="38"/>
      <c r="E9" s="180"/>
      <c r="F9" s="180"/>
      <c r="G9" s="24" t="str">
        <f>'Подпрограмма 1'!D9</f>
        <v>Администрация поселения НАО</v>
      </c>
      <c r="H9" s="90">
        <v>2018</v>
      </c>
      <c r="I9" s="192"/>
      <c r="J9" s="41"/>
      <c r="K9" s="41">
        <f t="shared" si="1"/>
        <v>4390.1000000000004</v>
      </c>
      <c r="L9" s="38"/>
      <c r="M9" s="41">
        <f>'Подпрограмма 1'!H9</f>
        <v>4390.1000000000004</v>
      </c>
    </row>
    <row r="10" spans="1:13" s="39" customFormat="1" ht="47.25" x14ac:dyDescent="0.25">
      <c r="A10" s="24">
        <v>4</v>
      </c>
      <c r="B10" s="56" t="str">
        <f>'Подпрограмма 1'!B10</f>
        <v>Приобретение жилого помещения (квартира) № 1 в многоквартирном доме в с. Коткино МО «Коткинский сельсовет» НАО</v>
      </c>
      <c r="C10" s="38"/>
      <c r="D10" s="38"/>
      <c r="E10" s="179" t="s">
        <v>320</v>
      </c>
      <c r="F10" s="179" t="s">
        <v>321</v>
      </c>
      <c r="G10" s="24" t="str">
        <f>'Подпрограмма 1'!D10</f>
        <v>Администрация поселения НАО</v>
      </c>
      <c r="H10" s="90">
        <v>2018</v>
      </c>
      <c r="I10" s="191">
        <v>8793.44</v>
      </c>
      <c r="J10" s="41"/>
      <c r="K10" s="41">
        <f t="shared" si="1"/>
        <v>4390.1000000000004</v>
      </c>
      <c r="L10" s="38"/>
      <c r="M10" s="41">
        <f>'Подпрограмма 1'!H10</f>
        <v>4390.1000000000004</v>
      </c>
    </row>
    <row r="11" spans="1:13" s="39" customFormat="1" ht="47.25" x14ac:dyDescent="0.25">
      <c r="A11" s="24">
        <v>5</v>
      </c>
      <c r="B11" s="56" t="str">
        <f>'Подпрограмма 1'!B11</f>
        <v>Приобретение жилого помещения (квартира) № 2 многоквартирном доме в с. Коткино МО «Коткинский сельсовет» НАО</v>
      </c>
      <c r="C11" s="38"/>
      <c r="D11" s="38"/>
      <c r="E11" s="180"/>
      <c r="F11" s="180"/>
      <c r="G11" s="24" t="str">
        <f>'Подпрограмма 1'!D11</f>
        <v>Администрация поселения НАО</v>
      </c>
      <c r="H11" s="90">
        <v>2018</v>
      </c>
      <c r="I11" s="192"/>
      <c r="J11" s="41"/>
      <c r="K11" s="41">
        <f t="shared" si="1"/>
        <v>4390.1000000000004</v>
      </c>
      <c r="L11" s="38"/>
      <c r="M11" s="41">
        <f>'Подпрограмма 1'!H11</f>
        <v>4390.1000000000004</v>
      </c>
    </row>
    <row r="12" spans="1:13" s="39" customFormat="1" ht="47.25" x14ac:dyDescent="0.25">
      <c r="A12" s="24">
        <v>6</v>
      </c>
      <c r="B12" s="56" t="str">
        <f>'Подпрограмма 1'!B12</f>
        <v>Приобретение 2-комнатной квартиры в с. Коткино МО «Коткинский сельсовет» НАО»</v>
      </c>
      <c r="C12" s="38"/>
      <c r="D12" s="38"/>
      <c r="E12" s="24" t="s">
        <v>323</v>
      </c>
      <c r="F12" s="24" t="s">
        <v>324</v>
      </c>
      <c r="G12" s="24" t="str">
        <f>'Подпрограмма 1'!D12</f>
        <v>Администрация поселения НАО</v>
      </c>
      <c r="H12" s="90">
        <v>2018</v>
      </c>
      <c r="I12" s="111">
        <v>809.4</v>
      </c>
      <c r="J12" s="41"/>
      <c r="K12" s="41">
        <f t="shared" si="1"/>
        <v>809.4</v>
      </c>
      <c r="L12" s="38"/>
      <c r="M12" s="41">
        <f>'Подпрограмма 1'!H12</f>
        <v>809.4</v>
      </c>
    </row>
    <row r="13" spans="1:13" s="39" customFormat="1" ht="95.25" customHeight="1" x14ac:dyDescent="0.25">
      <c r="A13" s="24">
        <v>7</v>
      </c>
      <c r="B13" s="94" t="str">
        <f>'Подпрограмма 1'!B16</f>
        <v>Работы по восстановлению системы отопления в 12-квартирном жилом доме в п. Харута НАО</v>
      </c>
      <c r="C13" s="38"/>
      <c r="D13" s="38"/>
      <c r="E13" s="24" t="s">
        <v>357</v>
      </c>
      <c r="F13" s="24" t="s">
        <v>356</v>
      </c>
      <c r="G13" s="24" t="str">
        <f>'Подпрограмма 1'!D16</f>
        <v>МКУ ЗР "Северное"</v>
      </c>
      <c r="H13" s="90">
        <v>2018</v>
      </c>
      <c r="I13" s="111">
        <v>264</v>
      </c>
      <c r="J13" s="41"/>
      <c r="K13" s="41">
        <f t="shared" si="1"/>
        <v>264</v>
      </c>
      <c r="L13" s="38"/>
      <c r="M13" s="41">
        <f>'Подпрограмма 1'!J16</f>
        <v>264</v>
      </c>
    </row>
    <row r="14" spans="1:13" s="39" customFormat="1" ht="31.5" x14ac:dyDescent="0.25">
      <c r="A14" s="24">
        <v>8</v>
      </c>
      <c r="B14" s="94" t="str">
        <f>'Подпрограмма 1'!B14</f>
        <v>Ремонт 12-квартирного жилого дома № 14 по ул. Механизаторов в с. Ома</v>
      </c>
      <c r="C14" s="38"/>
      <c r="D14" s="38"/>
      <c r="E14" s="121" t="s">
        <v>525</v>
      </c>
      <c r="F14" s="121" t="s">
        <v>526</v>
      </c>
      <c r="G14" s="24" t="str">
        <f>'Подпрограмма 1'!D17</f>
        <v>Администрация поселения НАО</v>
      </c>
      <c r="H14" s="90" t="s">
        <v>272</v>
      </c>
      <c r="I14" s="111">
        <v>2609.7429999999999</v>
      </c>
      <c r="J14" s="41"/>
      <c r="K14" s="41">
        <f t="shared" ref="K14" si="2">M14</f>
        <v>2609.7399999999998</v>
      </c>
      <c r="L14" s="38"/>
      <c r="M14" s="107">
        <f>'Подпрограмма 1'!J14</f>
        <v>2609.7399999999998</v>
      </c>
    </row>
    <row r="15" spans="1:13" s="39" customFormat="1" ht="47.25" x14ac:dyDescent="0.25">
      <c r="A15" s="24">
        <v>9</v>
      </c>
      <c r="B15" s="94" t="str">
        <f>'Подпрограмма 1'!B15</f>
        <v>Текущий ремонт в жилом доме № 28 по ул. Почтовая в с. Ома МО «Омский сельсовет» НАО</v>
      </c>
      <c r="C15" s="38"/>
      <c r="D15" s="38"/>
      <c r="E15" s="121" t="s">
        <v>527</v>
      </c>
      <c r="F15" s="121" t="s">
        <v>528</v>
      </c>
      <c r="G15" s="121" t="str">
        <f>'Подпрограмма 1'!D15</f>
        <v>МКУ ЗР "Северное"</v>
      </c>
      <c r="H15" s="90" t="s">
        <v>272</v>
      </c>
      <c r="I15" s="111">
        <v>2255.2199999999998</v>
      </c>
      <c r="J15" s="41"/>
      <c r="K15" s="41">
        <f t="shared" ref="K15" si="3">M15</f>
        <v>2255.2199999999998</v>
      </c>
      <c r="L15" s="108"/>
      <c r="M15" s="107">
        <f>'Подпрограмма 1'!J15</f>
        <v>2255.2199999999998</v>
      </c>
    </row>
    <row r="16" spans="1:13" s="39" customFormat="1" ht="220.5" x14ac:dyDescent="0.25">
      <c r="A16" s="24">
        <v>10</v>
      </c>
      <c r="B16" s="151" t="str">
        <f>'Подпрограмма 1'!B17</f>
        <v>Ремонт системы отопления дома № 82 в с. Великовисочное МО "Великовисочный сельсовет" НАО</v>
      </c>
      <c r="C16" s="38"/>
      <c r="D16" s="38"/>
      <c r="E16" s="24" t="s">
        <v>547</v>
      </c>
      <c r="F16" s="121" t="s">
        <v>546</v>
      </c>
      <c r="G16" s="24" t="str">
        <f>'Подпрограмма 1'!D19</f>
        <v>МКУ ЗР "Северное"</v>
      </c>
      <c r="H16" s="90" t="s">
        <v>272</v>
      </c>
      <c r="I16" s="111">
        <f>1596.8+90</f>
        <v>1686.8</v>
      </c>
      <c r="J16" s="41"/>
      <c r="K16" s="41">
        <f t="shared" ref="K16:K20" si="4">M16</f>
        <v>1686.73</v>
      </c>
      <c r="L16" s="108"/>
      <c r="M16" s="107">
        <f>'Подпрограмма 1'!M17</f>
        <v>1686.73</v>
      </c>
    </row>
    <row r="17" spans="1:13" s="39" customFormat="1" ht="95.25" customHeight="1" x14ac:dyDescent="0.25">
      <c r="A17" s="179">
        <v>11</v>
      </c>
      <c r="B17" s="193" t="str">
        <f>'Подпрограмма 1'!B18</f>
        <v>Ремонт жилого дома № 37 по ул. Центральная в п. Каратайка МО «Юшарский сельсовет» НАО</v>
      </c>
      <c r="C17" s="38"/>
      <c r="D17" s="38"/>
      <c r="E17" s="23" t="s">
        <v>537</v>
      </c>
      <c r="F17" s="24" t="s">
        <v>538</v>
      </c>
      <c r="G17" s="179" t="str">
        <f>'Подпрограмма 1'!D18</f>
        <v>МКУ ЗР "Северное"</v>
      </c>
      <c r="H17" s="90" t="s">
        <v>272</v>
      </c>
      <c r="I17" s="143">
        <v>2743.3788399999999</v>
      </c>
      <c r="J17" s="41"/>
      <c r="K17" s="41">
        <f>I17</f>
        <v>2743.3788399999999</v>
      </c>
      <c r="L17" s="108"/>
      <c r="M17" s="177">
        <f>'Подпрограмма 1'!J18</f>
        <v>2883.8229999999999</v>
      </c>
    </row>
    <row r="18" spans="1:13" s="39" customFormat="1" ht="95.25" customHeight="1" x14ac:dyDescent="0.25">
      <c r="A18" s="180"/>
      <c r="B18" s="194"/>
      <c r="C18" s="38"/>
      <c r="D18" s="38"/>
      <c r="E18" s="139" t="s">
        <v>539</v>
      </c>
      <c r="F18" s="24" t="s">
        <v>356</v>
      </c>
      <c r="G18" s="180"/>
      <c r="H18" s="90" t="s">
        <v>272</v>
      </c>
      <c r="I18" s="111">
        <v>140.44438</v>
      </c>
      <c r="J18" s="41"/>
      <c r="K18" s="41">
        <f>I18</f>
        <v>140.44438</v>
      </c>
      <c r="L18" s="108"/>
      <c r="M18" s="178"/>
    </row>
    <row r="19" spans="1:13" s="39" customFormat="1" ht="95.25" customHeight="1" x14ac:dyDescent="0.25">
      <c r="A19" s="24">
        <v>12</v>
      </c>
      <c r="B19" s="94" t="str">
        <f>'Подпрограмма 1'!B19</f>
        <v>Ремонт 4-х квартирного жилого дома № 1 в п. Индига, МО «Тиманский сельсовет»</v>
      </c>
      <c r="C19" s="38"/>
      <c r="D19" s="38"/>
      <c r="E19" s="121" t="s">
        <v>529</v>
      </c>
      <c r="F19" s="23" t="s">
        <v>530</v>
      </c>
      <c r="G19" s="121" t="str">
        <f>'Подпрограмма 1'!D19</f>
        <v>МКУ ЗР "Северное"</v>
      </c>
      <c r="H19" s="90" t="s">
        <v>272</v>
      </c>
      <c r="I19" s="111">
        <v>1649.817</v>
      </c>
      <c r="J19" s="41"/>
      <c r="K19" s="41">
        <f t="shared" si="4"/>
        <v>1649.81</v>
      </c>
      <c r="L19" s="108"/>
      <c r="M19" s="107">
        <f>'Подпрограмма 1'!J19</f>
        <v>1649.81</v>
      </c>
    </row>
    <row r="20" spans="1:13" s="39" customFormat="1" ht="95.25" customHeight="1" x14ac:dyDescent="0.25">
      <c r="A20" s="24">
        <v>13</v>
      </c>
      <c r="B20" s="94" t="str">
        <f>'Подпрограмма 1'!B20</f>
        <v>Ремонт 4-х квартирного жилого дома № 2 в п. Индига, МО «Тиманский сельсовет»</v>
      </c>
      <c r="C20" s="38"/>
      <c r="D20" s="38"/>
      <c r="E20" s="121" t="s">
        <v>531</v>
      </c>
      <c r="F20" s="26" t="s">
        <v>530</v>
      </c>
      <c r="G20" s="139" t="str">
        <f>'Подпрограмма 1'!D20</f>
        <v>МКУ ЗР "Северное"</v>
      </c>
      <c r="H20" s="90" t="s">
        <v>272</v>
      </c>
      <c r="I20" s="111">
        <v>1522.9079999999999</v>
      </c>
      <c r="J20" s="41"/>
      <c r="K20" s="41">
        <f t="shared" si="4"/>
        <v>1522.9079999999999</v>
      </c>
      <c r="L20" s="108"/>
      <c r="M20" s="107">
        <f>'Подпрограмма 1'!J20</f>
        <v>1522.9079999999999</v>
      </c>
    </row>
    <row r="21" spans="1:13" s="39" customFormat="1" ht="95.25" customHeight="1" x14ac:dyDescent="0.25">
      <c r="A21" s="24">
        <v>14</v>
      </c>
      <c r="B21" s="94" t="str">
        <f>'Подпрограмма 1'!B21</f>
        <v>Ремонт жилого дома № 5А по ул. Полярная в с. Тельвиска МО «Тельвисочный сельсовет» НАО</v>
      </c>
      <c r="C21" s="38"/>
      <c r="D21" s="38"/>
      <c r="E21" s="121" t="s">
        <v>532</v>
      </c>
      <c r="F21" s="121" t="s">
        <v>533</v>
      </c>
      <c r="G21" s="121" t="str">
        <f>'Подпрограмма 1'!D21</f>
        <v>МКУ ЗР "Северное"</v>
      </c>
      <c r="H21" s="90" t="s">
        <v>272</v>
      </c>
      <c r="I21" s="99">
        <v>858.39</v>
      </c>
      <c r="J21" s="41"/>
      <c r="K21" s="41">
        <f t="shared" ref="K21:K23" si="5">M21</f>
        <v>743.58299999999997</v>
      </c>
      <c r="L21" s="108"/>
      <c r="M21" s="107">
        <f>'Подпрограмма 1'!J21</f>
        <v>743.58299999999997</v>
      </c>
    </row>
    <row r="22" spans="1:13" s="39" customFormat="1" ht="233.25" customHeight="1" x14ac:dyDescent="0.25">
      <c r="A22" s="24">
        <v>15</v>
      </c>
      <c r="B22" s="151" t="str">
        <f>'Подпрограмма 1'!B22</f>
        <v>Ремонт жилого дома № 4 по ул. Набережная в д. Андег МО «Андегский сельсовет»</v>
      </c>
      <c r="C22" s="38"/>
      <c r="D22" s="38"/>
      <c r="E22" s="121" t="s">
        <v>548</v>
      </c>
      <c r="F22" s="121" t="s">
        <v>554</v>
      </c>
      <c r="G22" s="146" t="str">
        <f>'Подпрограмма 1'!D22</f>
        <v>Администрация поселения НАО</v>
      </c>
      <c r="H22" s="90" t="s">
        <v>272</v>
      </c>
      <c r="I22" s="111">
        <v>1771.5519999999999</v>
      </c>
      <c r="J22" s="41"/>
      <c r="K22" s="41">
        <f t="shared" si="5"/>
        <v>1771.55</v>
      </c>
      <c r="L22" s="108"/>
      <c r="M22" s="107">
        <f>'Подпрограмма 1'!H22</f>
        <v>1771.55</v>
      </c>
    </row>
    <row r="23" spans="1:13" s="39" customFormat="1" ht="194.25" customHeight="1" x14ac:dyDescent="0.25">
      <c r="A23" s="24">
        <v>16</v>
      </c>
      <c r="B23" s="94" t="str">
        <f>'Подпрограмма 1'!B23</f>
        <v>Ремонт жилого дома № 5 по ул. Набережная в д. Андег МО «Андегский сельсовет»</v>
      </c>
      <c r="C23" s="38"/>
      <c r="D23" s="38"/>
      <c r="E23" s="121" t="s">
        <v>549</v>
      </c>
      <c r="F23" s="121" t="s">
        <v>554</v>
      </c>
      <c r="G23" s="146" t="str">
        <f>'Подпрограмма 1'!D23</f>
        <v>Администрация поселения НАО</v>
      </c>
      <c r="H23" s="90" t="s">
        <v>272</v>
      </c>
      <c r="I23" s="111">
        <v>1464.7719999999999</v>
      </c>
      <c r="J23" s="41"/>
      <c r="K23" s="41">
        <f t="shared" si="5"/>
        <v>1464.77</v>
      </c>
      <c r="L23" s="108"/>
      <c r="M23" s="147">
        <f>'Подпрограмма 1'!H23</f>
        <v>1464.77</v>
      </c>
    </row>
    <row r="24" spans="1:13" s="39" customFormat="1" ht="95.25" customHeight="1" x14ac:dyDescent="0.25">
      <c r="A24" s="24">
        <v>17</v>
      </c>
      <c r="B24" s="94" t="str">
        <f>'Подпрограмма 1'!B24</f>
        <v>Капитальный ремонт жилого дома № 3 А по ул. Антоновка в п. Бугрино МО «Колгуевский сельсовет» НАО</v>
      </c>
      <c r="C24" s="38"/>
      <c r="D24" s="38"/>
      <c r="E24" s="121" t="s">
        <v>536</v>
      </c>
      <c r="F24" s="121" t="s">
        <v>535</v>
      </c>
      <c r="G24" s="121" t="str">
        <f>'Подпрограмма 1'!D24</f>
        <v>Администрация поселения НАО</v>
      </c>
      <c r="H24" s="90" t="s">
        <v>534</v>
      </c>
      <c r="I24" s="142">
        <f>3146200.29/1000</f>
        <v>3146.2002900000002</v>
      </c>
      <c r="J24" s="41"/>
      <c r="K24" s="41">
        <f t="shared" ref="K24:K25" si="6">M24</f>
        <v>0</v>
      </c>
      <c r="L24" s="108"/>
      <c r="M24" s="107">
        <f>'Подпрограмма 1'!J24</f>
        <v>0</v>
      </c>
    </row>
    <row r="25" spans="1:13" s="39" customFormat="1" ht="95.25" customHeight="1" x14ac:dyDescent="0.25">
      <c r="A25" s="24">
        <v>18</v>
      </c>
      <c r="B25" s="94" t="str">
        <f>'Подпрограмма 1'!B25</f>
        <v>Ремонт системы отопления в жилом доме № 1 по ул. Полярная в с. Тельвиска МО «Тельвисочный сельсовет» НАО</v>
      </c>
      <c r="C25" s="38"/>
      <c r="D25" s="38"/>
      <c r="E25" s="121" t="s">
        <v>550</v>
      </c>
      <c r="F25" s="121" t="s">
        <v>551</v>
      </c>
      <c r="G25" s="121" t="str">
        <f>'Подпрограмма 1'!D25</f>
        <v>Администрация поселения НАО</v>
      </c>
      <c r="H25" s="90" t="s">
        <v>272</v>
      </c>
      <c r="I25" s="111">
        <v>408.3</v>
      </c>
      <c r="J25" s="41"/>
      <c r="K25" s="41">
        <f t="shared" si="6"/>
        <v>408.3</v>
      </c>
      <c r="L25" s="108"/>
      <c r="M25" s="107">
        <f>'Подпрограмма 1'!H25</f>
        <v>408.3</v>
      </c>
    </row>
    <row r="26" spans="1:13" s="39" customFormat="1" ht="95.25" customHeight="1" x14ac:dyDescent="0.25">
      <c r="A26" s="24">
        <v>19</v>
      </c>
      <c r="B26" s="94" t="str">
        <f>'Подпрограмма 1'!B26</f>
        <v>Ремонт печи в квартире № 2 в жилом доме № 159 по ул. Новая в п. Индига, МО «Тиманский сельсовет» НАО</v>
      </c>
      <c r="C26" s="38"/>
      <c r="D26" s="38"/>
      <c r="E26" s="121" t="s">
        <v>555</v>
      </c>
      <c r="F26" s="121" t="s">
        <v>556</v>
      </c>
      <c r="G26" s="121" t="str">
        <f>'Подпрограмма 1'!D25</f>
        <v>Администрация поселения НАО</v>
      </c>
      <c r="H26" s="90" t="s">
        <v>272</v>
      </c>
      <c r="I26" s="111">
        <v>122.6</v>
      </c>
      <c r="J26" s="41"/>
      <c r="K26" s="41">
        <f t="shared" ref="K26" si="7">M26</f>
        <v>122.6</v>
      </c>
      <c r="L26" s="108"/>
      <c r="M26" s="107">
        <f>'Подпрограмма 1'!J26</f>
        <v>122.6</v>
      </c>
    </row>
    <row r="27" spans="1:13" s="39" customFormat="1" ht="95.25" customHeight="1" x14ac:dyDescent="0.25">
      <c r="A27" s="24">
        <v>20</v>
      </c>
      <c r="B27" s="94" t="str">
        <f>'Подпрограмма 1'!B27</f>
        <v>Ремонт печи в квартире № 2 в жилом доме № 127 по ул. Рыбацкая в п. Индига, МО «Тиманский сельсовет» НАО</v>
      </c>
      <c r="C27" s="38"/>
      <c r="D27" s="38"/>
      <c r="E27" s="121" t="s">
        <v>18</v>
      </c>
      <c r="F27" s="121" t="s">
        <v>18</v>
      </c>
      <c r="G27" s="121" t="str">
        <f>'Подпрограмма 1'!D27</f>
        <v>Администрация поселения НАО</v>
      </c>
      <c r="H27" s="90"/>
      <c r="I27" s="111">
        <v>0</v>
      </c>
      <c r="J27" s="41"/>
      <c r="K27" s="149">
        <f t="shared" si="1"/>
        <v>0</v>
      </c>
      <c r="L27" s="108"/>
      <c r="M27" s="107">
        <v>0</v>
      </c>
    </row>
    <row r="28" spans="1:13" s="39" customFormat="1" ht="95.25" customHeight="1" x14ac:dyDescent="0.25">
      <c r="A28" s="24">
        <v>21</v>
      </c>
      <c r="B28" s="94" t="str">
        <f>'Подпрограмма 1'!B28</f>
        <v>Текущий ремонт жилого помещения № 2 дома № 17 по ул. Центральная в п. Красное МО «Приморско-Куйский сельсовет» НАО</v>
      </c>
      <c r="C28" s="38"/>
      <c r="D28" s="38"/>
      <c r="E28" s="121" t="s">
        <v>552</v>
      </c>
      <c r="F28" s="121" t="s">
        <v>553</v>
      </c>
      <c r="G28" s="121" t="str">
        <f>'Подпрограмма 1'!D28</f>
        <v>Администрация поселения НАО</v>
      </c>
      <c r="H28" s="90" t="s">
        <v>272</v>
      </c>
      <c r="I28" s="111">
        <v>215.7</v>
      </c>
      <c r="J28" s="41"/>
      <c r="K28" s="149">
        <f t="shared" si="1"/>
        <v>215.7</v>
      </c>
      <c r="L28" s="108"/>
      <c r="M28" s="107">
        <f>'Подпрограмма 1'!H28</f>
        <v>215.7</v>
      </c>
    </row>
    <row r="29" spans="1:13" s="39" customFormat="1" ht="95.25" customHeight="1" x14ac:dyDescent="0.25">
      <c r="A29" s="24">
        <v>22</v>
      </c>
      <c r="B29" s="94" t="s">
        <v>397</v>
      </c>
      <c r="C29" s="38"/>
      <c r="D29" s="38"/>
      <c r="E29" s="103" t="s">
        <v>395</v>
      </c>
      <c r="F29" s="115" t="s">
        <v>396</v>
      </c>
      <c r="G29" s="103" t="str">
        <f>'Подпрограмма 1'!D14</f>
        <v>МКУ ЗР "Северное"</v>
      </c>
      <c r="H29" s="90" t="s">
        <v>272</v>
      </c>
      <c r="I29" s="109">
        <f>1095983.87/1000/2</f>
        <v>547.99193500000001</v>
      </c>
      <c r="J29" s="41"/>
      <c r="K29" s="107">
        <f t="shared" si="1"/>
        <v>547.99</v>
      </c>
      <c r="L29" s="108"/>
      <c r="M29" s="107">
        <f>'Подпрограмма 1'!J31</f>
        <v>547.99</v>
      </c>
    </row>
    <row r="30" spans="1:13" s="39" customFormat="1" ht="95.25" customHeight="1" x14ac:dyDescent="0.25">
      <c r="A30" s="24">
        <v>23</v>
      </c>
      <c r="B30" s="94" t="s">
        <v>294</v>
      </c>
      <c r="C30" s="38"/>
      <c r="D30" s="38"/>
      <c r="E30" s="24" t="s">
        <v>413</v>
      </c>
      <c r="F30" s="116" t="s">
        <v>414</v>
      </c>
      <c r="G30" s="24" t="str">
        <f>'Подпрограмма 1'!D32</f>
        <v>Администрация поселения НАО</v>
      </c>
      <c r="H30" s="90" t="s">
        <v>272</v>
      </c>
      <c r="I30" s="109">
        <v>180.5</v>
      </c>
      <c r="J30" s="41"/>
      <c r="K30" s="107">
        <f t="shared" si="1"/>
        <v>180.5</v>
      </c>
      <c r="L30" s="38"/>
      <c r="M30" s="41">
        <f>'Подпрограмма 1'!J32</f>
        <v>180.5</v>
      </c>
    </row>
    <row r="31" spans="1:13" s="39" customFormat="1" ht="78.75" x14ac:dyDescent="0.25">
      <c r="A31" s="24">
        <v>24</v>
      </c>
      <c r="B31" s="56" t="str">
        <f>'Подпрограмма 1'!B33:D33</f>
        <v>Раздел 5. Разработка проектной документации, проверка достоверности определения сметной стоимости капитального ремонта объектов капитального строительства муниципальной собственности</v>
      </c>
      <c r="C31" s="38"/>
      <c r="D31" s="38"/>
      <c r="E31" s="24"/>
      <c r="F31" s="24"/>
      <c r="G31" s="110"/>
      <c r="H31" s="110"/>
      <c r="I31" s="40"/>
      <c r="J31" s="41"/>
      <c r="K31" s="110"/>
      <c r="L31" s="38"/>
      <c r="M31" s="110"/>
    </row>
    <row r="32" spans="1:13" s="39" customFormat="1" ht="63" x14ac:dyDescent="0.25">
      <c r="A32" s="24" t="s">
        <v>443</v>
      </c>
      <c r="B32" s="92" t="str">
        <f>'Подпрограмма 1'!B38</f>
        <v>МО "Колгуевский сельсовет" НАО</v>
      </c>
      <c r="C32" s="38"/>
      <c r="D32" s="38"/>
      <c r="E32" s="24" t="s">
        <v>345</v>
      </c>
      <c r="F32" s="24" t="s">
        <v>344</v>
      </c>
      <c r="G32" s="24" t="str">
        <f>'Подпрограмма 1'!D34</f>
        <v>Администрация поселения НАО</v>
      </c>
      <c r="H32" s="90">
        <v>2018</v>
      </c>
      <c r="I32" s="40">
        <v>10</v>
      </c>
      <c r="J32" s="41"/>
      <c r="K32" s="41">
        <f>M32</f>
        <v>10</v>
      </c>
      <c r="L32" s="38"/>
      <c r="M32" s="41">
        <f>'Подпрограмма 1'!J38</f>
        <v>10</v>
      </c>
    </row>
    <row r="33" spans="1:13" s="39" customFormat="1" ht="141.75" x14ac:dyDescent="0.25">
      <c r="A33" s="24" t="s">
        <v>444</v>
      </c>
      <c r="B33" s="92" t="s">
        <v>52</v>
      </c>
      <c r="C33" s="38"/>
      <c r="D33" s="38"/>
      <c r="E33" s="55" t="s">
        <v>559</v>
      </c>
      <c r="F33" s="24" t="s">
        <v>344</v>
      </c>
      <c r="G33" s="24" t="str">
        <f>'Подпрограмма 1'!D35</f>
        <v>Администрация поселения НАО</v>
      </c>
      <c r="H33" s="90" t="s">
        <v>272</v>
      </c>
      <c r="I33" s="40">
        <v>100</v>
      </c>
      <c r="J33" s="41"/>
      <c r="K33" s="41">
        <f>M33</f>
        <v>100</v>
      </c>
      <c r="L33" s="38"/>
      <c r="M33" s="41">
        <f>'Подпрограмма 1'!J35</f>
        <v>100</v>
      </c>
    </row>
    <row r="34" spans="1:13" s="39" customFormat="1" ht="63" x14ac:dyDescent="0.25">
      <c r="A34" s="24" t="s">
        <v>560</v>
      </c>
      <c r="B34" s="92" t="str">
        <f>'Подпрограмма 1'!B40</f>
        <v>МО "Андегский сельсовет" НАО</v>
      </c>
      <c r="C34" s="38"/>
      <c r="D34" s="38"/>
      <c r="E34" s="24" t="s">
        <v>558</v>
      </c>
      <c r="F34" s="24" t="s">
        <v>344</v>
      </c>
      <c r="G34" s="24" t="str">
        <f>'Подпрограмма 1'!D39</f>
        <v>Администрация поселения НАО</v>
      </c>
      <c r="H34" s="90" t="s">
        <v>272</v>
      </c>
      <c r="I34" s="40">
        <v>10</v>
      </c>
      <c r="J34" s="41"/>
      <c r="K34" s="41">
        <f t="shared" ref="K34" si="8">M34</f>
        <v>10</v>
      </c>
      <c r="L34" s="38"/>
      <c r="M34" s="41">
        <v>10</v>
      </c>
    </row>
    <row r="35" spans="1:13" s="39" customFormat="1" ht="63" x14ac:dyDescent="0.25">
      <c r="A35" s="24">
        <v>25</v>
      </c>
      <c r="B35" s="94" t="str">
        <f>'Подпрограмма 1'!B42</f>
        <v>Замена индивидуальных приборов учёта энергоресурсов в многоквартирных домах п. Амдерма</v>
      </c>
      <c r="C35" s="38"/>
      <c r="D35" s="38"/>
      <c r="E35" s="24" t="s">
        <v>411</v>
      </c>
      <c r="F35" s="24" t="s">
        <v>350</v>
      </c>
      <c r="G35" s="24" t="str">
        <f>'Подпрограмма 1'!D42</f>
        <v>Администрация поселения НАО</v>
      </c>
      <c r="H35" s="90">
        <v>2018</v>
      </c>
      <c r="I35" s="111">
        <v>407.1</v>
      </c>
      <c r="J35" s="41"/>
      <c r="K35" s="41">
        <f t="shared" si="1"/>
        <v>407.1</v>
      </c>
      <c r="L35" s="38"/>
      <c r="M35" s="41">
        <f>'Подпрограмма 1'!H42</f>
        <v>407.1</v>
      </c>
    </row>
    <row r="36" spans="1:13" s="39" customFormat="1" ht="47.25" x14ac:dyDescent="0.25">
      <c r="A36" s="24">
        <v>26</v>
      </c>
      <c r="B36" s="94" t="str">
        <f>'Подпрограмма 1'!B43</f>
        <v>Установка общедомовых приборов учета тепловой энергии в многоквартирных жилых домах в с. Оксино</v>
      </c>
      <c r="C36" s="38"/>
      <c r="D36" s="38"/>
      <c r="E36" s="24" t="s">
        <v>412</v>
      </c>
      <c r="F36" s="24" t="s">
        <v>356</v>
      </c>
      <c r="G36" s="24" t="str">
        <f>'Подпрограмма 1'!D43</f>
        <v>Администрация поселения НАО</v>
      </c>
      <c r="H36" s="90" t="s">
        <v>272</v>
      </c>
      <c r="I36" s="111">
        <v>390.77134999999998</v>
      </c>
      <c r="J36" s="41"/>
      <c r="K36" s="41">
        <f t="shared" si="1"/>
        <v>390.77</v>
      </c>
      <c r="L36" s="38"/>
      <c r="M36" s="41">
        <f>'Подпрограмма 1'!J43</f>
        <v>390.77</v>
      </c>
    </row>
    <row r="37" spans="1:13" s="39" customFormat="1" ht="71.25" customHeight="1" x14ac:dyDescent="0.25">
      <c r="A37" s="24">
        <v>27</v>
      </c>
      <c r="B37" s="94" t="str">
        <f>'Подпрограмма 1'!B44</f>
        <v>Замена индивидуальных приборов учета электрической энергии в жилых помещениях (квартирах) МО «Пешский сельсовет» НАО</v>
      </c>
      <c r="C37" s="38"/>
      <c r="D37" s="38"/>
      <c r="E37" s="24" t="s">
        <v>557</v>
      </c>
      <c r="F37" s="24" t="s">
        <v>356</v>
      </c>
      <c r="G37" s="24" t="str">
        <f>'Подпрограмма 1'!D44</f>
        <v>Администрация поселения НАО</v>
      </c>
      <c r="H37" s="90" t="s">
        <v>272</v>
      </c>
      <c r="I37" s="111">
        <v>38.448999999999998</v>
      </c>
      <c r="J37" s="41"/>
      <c r="K37" s="41">
        <f t="shared" si="1"/>
        <v>38.448999999999998</v>
      </c>
      <c r="L37" s="38"/>
      <c r="M37" s="41">
        <f>'Подпрограмма 1'!J44</f>
        <v>38.448999999999998</v>
      </c>
    </row>
    <row r="38" spans="1:13" ht="15" customHeight="1" x14ac:dyDescent="0.25">
      <c r="A38" s="188" t="s">
        <v>178</v>
      </c>
      <c r="B38" s="189"/>
      <c r="C38" s="189"/>
      <c r="D38" s="189"/>
      <c r="E38" s="189"/>
      <c r="F38" s="189"/>
      <c r="G38" s="189"/>
      <c r="H38" s="189"/>
      <c r="I38" s="190"/>
      <c r="J38" s="18">
        <f>SUM(J7:J37)</f>
        <v>0</v>
      </c>
      <c r="K38" s="18">
        <f>SUM(K7:K37)</f>
        <v>38906.652219999996</v>
      </c>
      <c r="L38" s="18">
        <f>SUM(L7:L37)</f>
        <v>0</v>
      </c>
      <c r="M38" s="18">
        <f>SUM(M7:M37)</f>
        <v>37716.351999999992</v>
      </c>
    </row>
  </sheetData>
  <mergeCells count="28">
    <mergeCell ref="A38:I38"/>
    <mergeCell ref="J3:J5"/>
    <mergeCell ref="K3:M3"/>
    <mergeCell ref="C4:C5"/>
    <mergeCell ref="D4:D5"/>
    <mergeCell ref="K4:K5"/>
    <mergeCell ref="L4:L5"/>
    <mergeCell ref="M4:M5"/>
    <mergeCell ref="E10:E11"/>
    <mergeCell ref="F10:F11"/>
    <mergeCell ref="I10:I11"/>
    <mergeCell ref="E8:E9"/>
    <mergeCell ref="F8:F9"/>
    <mergeCell ref="I8:I9"/>
    <mergeCell ref="A17:A18"/>
    <mergeCell ref="B17:B18"/>
    <mergeCell ref="M17:M18"/>
    <mergeCell ref="G17:G1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60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04"/>
  <sheetViews>
    <sheetView view="pageBreakPreview" zoomScale="70" zoomScaleNormal="70" zoomScaleSheetLayoutView="70" workbookViewId="0">
      <pane xSplit="4" ySplit="5" topLeftCell="E45" activePane="bottomRight" state="frozen"/>
      <selection pane="topRight"/>
      <selection pane="bottomLeft"/>
      <selection pane="bottomRight" activeCell="B44" sqref="B44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6.85546875" style="1" hidden="1" customWidth="1"/>
    <col min="7" max="7" width="16.85546875" style="1" customWidth="1"/>
    <col min="8" max="8" width="14.85546875" style="43" customWidth="1"/>
    <col min="9" max="9" width="15.28515625" style="43" hidden="1" customWidth="1"/>
    <col min="10" max="10" width="16.42578125" style="43" customWidth="1"/>
    <col min="11" max="11" width="16" style="43" customWidth="1"/>
    <col min="12" max="12" width="15.140625" style="43" hidden="1" customWidth="1"/>
    <col min="13" max="13" width="14.85546875" style="43" customWidth="1"/>
    <col min="14" max="14" width="26" style="43" customWidth="1"/>
    <col min="15" max="15" width="26.140625" style="43" customWidth="1"/>
    <col min="16" max="16" width="12" style="1" customWidth="1"/>
    <col min="17" max="17" width="9.140625" style="157"/>
    <col min="18" max="16384" width="9.140625" style="1"/>
  </cols>
  <sheetData>
    <row r="1" spans="1:16" ht="32.25" customHeight="1" x14ac:dyDescent="0.25">
      <c r="A1" s="195" t="s">
        <v>219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</row>
    <row r="2" spans="1:16" ht="32.25" customHeight="1" x14ac:dyDescent="0.25">
      <c r="A2" s="172" t="s">
        <v>433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3"/>
    </row>
    <row r="3" spans="1:16" s="2" customFormat="1" ht="27" customHeight="1" x14ac:dyDescent="0.25">
      <c r="A3" s="170" t="s">
        <v>21</v>
      </c>
      <c r="B3" s="170" t="s">
        <v>19</v>
      </c>
      <c r="C3" s="170" t="s">
        <v>7</v>
      </c>
      <c r="D3" s="170" t="s">
        <v>20</v>
      </c>
      <c r="E3" s="174" t="s">
        <v>212</v>
      </c>
      <c r="F3" s="175"/>
      <c r="G3" s="176"/>
      <c r="H3" s="170" t="s">
        <v>8</v>
      </c>
      <c r="I3" s="170"/>
      <c r="J3" s="170"/>
      <c r="K3" s="170" t="s">
        <v>9</v>
      </c>
      <c r="L3" s="170"/>
      <c r="M3" s="170"/>
      <c r="N3" s="170" t="s">
        <v>468</v>
      </c>
      <c r="O3" s="170" t="s">
        <v>469</v>
      </c>
    </row>
    <row r="4" spans="1:16" s="2" customFormat="1" ht="66.75" customHeight="1" x14ac:dyDescent="0.25">
      <c r="A4" s="170"/>
      <c r="B4" s="170"/>
      <c r="C4" s="170"/>
      <c r="D4" s="170"/>
      <c r="E4" s="148" t="s">
        <v>1</v>
      </c>
      <c r="F4" s="148" t="s">
        <v>10</v>
      </c>
      <c r="G4" s="150" t="s">
        <v>466</v>
      </c>
      <c r="H4" s="148" t="s">
        <v>1</v>
      </c>
      <c r="I4" s="148" t="s">
        <v>10</v>
      </c>
      <c r="J4" s="150" t="s">
        <v>466</v>
      </c>
      <c r="K4" s="148" t="s">
        <v>1</v>
      </c>
      <c r="L4" s="148" t="s">
        <v>10</v>
      </c>
      <c r="M4" s="150" t="s">
        <v>466</v>
      </c>
      <c r="N4" s="170"/>
      <c r="O4" s="170"/>
    </row>
    <row r="5" spans="1:16" s="2" customFormat="1" x14ac:dyDescent="0.25">
      <c r="A5" s="148">
        <v>1</v>
      </c>
      <c r="B5" s="148">
        <v>2</v>
      </c>
      <c r="C5" s="148">
        <v>3</v>
      </c>
      <c r="D5" s="148">
        <v>4</v>
      </c>
      <c r="E5" s="148">
        <v>5</v>
      </c>
      <c r="F5" s="148">
        <v>6</v>
      </c>
      <c r="G5" s="148">
        <v>6</v>
      </c>
      <c r="H5" s="148">
        <v>7</v>
      </c>
      <c r="I5" s="148">
        <v>9</v>
      </c>
      <c r="J5" s="148">
        <v>8</v>
      </c>
      <c r="K5" s="148">
        <v>9</v>
      </c>
      <c r="L5" s="148">
        <v>12</v>
      </c>
      <c r="M5" s="148">
        <v>10</v>
      </c>
      <c r="N5" s="148">
        <v>11</v>
      </c>
      <c r="O5" s="148">
        <v>12</v>
      </c>
    </row>
    <row r="6" spans="1:16" s="2" customFormat="1" x14ac:dyDescent="0.25">
      <c r="A6" s="9"/>
      <c r="B6" s="170" t="s">
        <v>43</v>
      </c>
      <c r="C6" s="170"/>
      <c r="D6" s="170"/>
      <c r="E6" s="36">
        <f>SUM(E7:E19)</f>
        <v>6381.2</v>
      </c>
      <c r="F6" s="36">
        <v>0</v>
      </c>
      <c r="G6" s="36">
        <f>SUM(G7:G19)</f>
        <v>6381.2</v>
      </c>
      <c r="H6" s="6">
        <f>SUM(H7:H19)</f>
        <v>6139.2745900000009</v>
      </c>
      <c r="I6" s="6">
        <f>SUM(I7:I7)</f>
        <v>0</v>
      </c>
      <c r="J6" s="6">
        <f>SUM(J7:J19)</f>
        <v>6139.2745900000009</v>
      </c>
      <c r="K6" s="6">
        <f>SUM(K7:K19)</f>
        <v>6139.2745900000009</v>
      </c>
      <c r="L6" s="6">
        <v>0</v>
      </c>
      <c r="M6" s="6">
        <f>SUM(M7:M19)</f>
        <v>6139.2745900000009</v>
      </c>
      <c r="N6" s="44">
        <f t="shared" ref="N6:N25" si="0">H6/E6</f>
        <v>0.9620877875634678</v>
      </c>
      <c r="O6" s="44">
        <f t="shared" ref="O6:O25" si="1">K6/E6</f>
        <v>0.9620877875634678</v>
      </c>
      <c r="P6" s="138"/>
    </row>
    <row r="7" spans="1:16" s="2" customFormat="1" ht="33" x14ac:dyDescent="0.25">
      <c r="A7" s="27" t="s">
        <v>11</v>
      </c>
      <c r="B7" s="158" t="s">
        <v>44</v>
      </c>
      <c r="C7" s="31" t="s">
        <v>57</v>
      </c>
      <c r="D7" s="31" t="s">
        <v>26</v>
      </c>
      <c r="E7" s="33">
        <f>G7</f>
        <v>46.7</v>
      </c>
      <c r="F7" s="33" t="s">
        <v>18</v>
      </c>
      <c r="G7" s="49">
        <v>46.7</v>
      </c>
      <c r="H7" s="3">
        <f>J7</f>
        <v>46.7</v>
      </c>
      <c r="I7" s="3" t="s">
        <v>18</v>
      </c>
      <c r="J7" s="3">
        <v>46.7</v>
      </c>
      <c r="K7" s="3">
        <f t="shared" ref="K7:K19" si="2">M7</f>
        <v>46.7</v>
      </c>
      <c r="L7" s="3" t="s">
        <v>18</v>
      </c>
      <c r="M7" s="3">
        <f>J7</f>
        <v>46.7</v>
      </c>
      <c r="N7" s="8">
        <f t="shared" si="0"/>
        <v>1</v>
      </c>
      <c r="O7" s="8">
        <f t="shared" si="1"/>
        <v>1</v>
      </c>
      <c r="P7" s="137"/>
    </row>
    <row r="8" spans="1:16" s="2" customFormat="1" ht="33" x14ac:dyDescent="0.25">
      <c r="A8" s="27" t="s">
        <v>12</v>
      </c>
      <c r="B8" s="158" t="s">
        <v>45</v>
      </c>
      <c r="C8" s="31" t="s">
        <v>57</v>
      </c>
      <c r="D8" s="31" t="s">
        <v>26</v>
      </c>
      <c r="E8" s="33">
        <f t="shared" ref="E8:E18" si="3">G8</f>
        <v>776.8</v>
      </c>
      <c r="F8" s="33" t="s">
        <v>18</v>
      </c>
      <c r="G8" s="49">
        <v>776.8</v>
      </c>
      <c r="H8" s="3">
        <f t="shared" ref="H8:H19" si="4">J8</f>
        <v>771.33426999999995</v>
      </c>
      <c r="I8" s="3" t="s">
        <v>18</v>
      </c>
      <c r="J8" s="3">
        <v>771.33426999999995</v>
      </c>
      <c r="K8" s="3">
        <f t="shared" si="2"/>
        <v>771.33426999999995</v>
      </c>
      <c r="L8" s="3" t="s">
        <v>18</v>
      </c>
      <c r="M8" s="3">
        <f t="shared" ref="M8:M19" si="5">J8</f>
        <v>771.33426999999995</v>
      </c>
      <c r="N8" s="8">
        <f t="shared" si="0"/>
        <v>0.99296378733264679</v>
      </c>
      <c r="O8" s="8">
        <f t="shared" si="1"/>
        <v>0.99296378733264679</v>
      </c>
      <c r="P8" s="137"/>
    </row>
    <row r="9" spans="1:16" s="2" customFormat="1" ht="33" x14ac:dyDescent="0.25">
      <c r="A9" s="27" t="s">
        <v>13</v>
      </c>
      <c r="B9" s="158" t="s">
        <v>46</v>
      </c>
      <c r="C9" s="31" t="s">
        <v>57</v>
      </c>
      <c r="D9" s="31" t="s">
        <v>26</v>
      </c>
      <c r="E9" s="33">
        <f t="shared" si="3"/>
        <v>20.9</v>
      </c>
      <c r="F9" s="33" t="s">
        <v>18</v>
      </c>
      <c r="G9" s="49">
        <v>20.9</v>
      </c>
      <c r="H9" s="3">
        <f t="shared" si="4"/>
        <v>20.707799999999999</v>
      </c>
      <c r="I9" s="3" t="s">
        <v>18</v>
      </c>
      <c r="J9" s="3">
        <v>20.707799999999999</v>
      </c>
      <c r="K9" s="3">
        <f t="shared" si="2"/>
        <v>20.707799999999999</v>
      </c>
      <c r="L9" s="3" t="s">
        <v>18</v>
      </c>
      <c r="M9" s="3">
        <f t="shared" si="5"/>
        <v>20.707799999999999</v>
      </c>
      <c r="N9" s="8">
        <f t="shared" si="0"/>
        <v>0.99080382775119613</v>
      </c>
      <c r="O9" s="8">
        <f t="shared" si="1"/>
        <v>0.99080382775119613</v>
      </c>
      <c r="P9" s="137"/>
    </row>
    <row r="10" spans="1:16" s="2" customFormat="1" ht="33" x14ac:dyDescent="0.25">
      <c r="A10" s="27" t="s">
        <v>14</v>
      </c>
      <c r="B10" s="158" t="s">
        <v>47</v>
      </c>
      <c r="C10" s="31" t="s">
        <v>57</v>
      </c>
      <c r="D10" s="31" t="s">
        <v>26</v>
      </c>
      <c r="E10" s="33">
        <f t="shared" si="3"/>
        <v>993.9</v>
      </c>
      <c r="F10" s="33" t="s">
        <v>18</v>
      </c>
      <c r="G10" s="49">
        <v>993.9</v>
      </c>
      <c r="H10" s="3">
        <f t="shared" si="4"/>
        <v>989.57937000000004</v>
      </c>
      <c r="I10" s="3" t="s">
        <v>18</v>
      </c>
      <c r="J10" s="3">
        <v>989.57937000000004</v>
      </c>
      <c r="K10" s="3">
        <f t="shared" si="2"/>
        <v>989.57937000000004</v>
      </c>
      <c r="L10" s="3" t="s">
        <v>18</v>
      </c>
      <c r="M10" s="3">
        <f t="shared" si="5"/>
        <v>989.57937000000004</v>
      </c>
      <c r="N10" s="8">
        <f t="shared" si="0"/>
        <v>0.99565285239963786</v>
      </c>
      <c r="O10" s="8">
        <f t="shared" si="1"/>
        <v>0.99565285239963786</v>
      </c>
      <c r="P10" s="137"/>
    </row>
    <row r="11" spans="1:16" s="2" customFormat="1" ht="33" x14ac:dyDescent="0.25">
      <c r="A11" s="27" t="s">
        <v>15</v>
      </c>
      <c r="B11" s="158" t="s">
        <v>48</v>
      </c>
      <c r="C11" s="31" t="s">
        <v>57</v>
      </c>
      <c r="D11" s="31" t="s">
        <v>26</v>
      </c>
      <c r="E11" s="33">
        <f t="shared" si="3"/>
        <v>246.7</v>
      </c>
      <c r="F11" s="33" t="s">
        <v>18</v>
      </c>
      <c r="G11" s="49">
        <v>246.7</v>
      </c>
      <c r="H11" s="3">
        <f t="shared" si="4"/>
        <v>196.96409</v>
      </c>
      <c r="I11" s="3" t="s">
        <v>18</v>
      </c>
      <c r="J11" s="3">
        <v>196.96409</v>
      </c>
      <c r="K11" s="3">
        <f t="shared" ref="K11" si="6">M11</f>
        <v>196.96409</v>
      </c>
      <c r="L11" s="3" t="s">
        <v>18</v>
      </c>
      <c r="M11" s="3">
        <f t="shared" si="5"/>
        <v>196.96409</v>
      </c>
      <c r="N11" s="8">
        <f t="shared" si="0"/>
        <v>0.79839517632752333</v>
      </c>
      <c r="O11" s="8">
        <f t="shared" si="1"/>
        <v>0.79839517632752333</v>
      </c>
      <c r="P11" s="137"/>
    </row>
    <row r="12" spans="1:16" s="2" customFormat="1" ht="33" x14ac:dyDescent="0.25">
      <c r="A12" s="27" t="s">
        <v>27</v>
      </c>
      <c r="B12" s="158" t="s">
        <v>49</v>
      </c>
      <c r="C12" s="31" t="s">
        <v>57</v>
      </c>
      <c r="D12" s="31" t="s">
        <v>26</v>
      </c>
      <c r="E12" s="33">
        <f t="shared" si="3"/>
        <v>2395.9</v>
      </c>
      <c r="F12" s="33" t="s">
        <v>18</v>
      </c>
      <c r="G12" s="49">
        <v>2395.9</v>
      </c>
      <c r="H12" s="3">
        <f t="shared" si="4"/>
        <v>2395.9</v>
      </c>
      <c r="I12" s="3" t="s">
        <v>18</v>
      </c>
      <c r="J12" s="3">
        <v>2395.9</v>
      </c>
      <c r="K12" s="3">
        <f t="shared" si="2"/>
        <v>2395.9</v>
      </c>
      <c r="L12" s="3" t="s">
        <v>18</v>
      </c>
      <c r="M12" s="3">
        <f t="shared" si="5"/>
        <v>2395.9</v>
      </c>
      <c r="N12" s="8">
        <f t="shared" si="0"/>
        <v>1</v>
      </c>
      <c r="O12" s="8">
        <f t="shared" si="1"/>
        <v>1</v>
      </c>
      <c r="P12" s="137"/>
    </row>
    <row r="13" spans="1:16" s="2" customFormat="1" ht="33" x14ac:dyDescent="0.25">
      <c r="A13" s="27" t="s">
        <v>16</v>
      </c>
      <c r="B13" s="158" t="s">
        <v>50</v>
      </c>
      <c r="C13" s="31" t="s">
        <v>57</v>
      </c>
      <c r="D13" s="31" t="s">
        <v>26</v>
      </c>
      <c r="E13" s="33">
        <f t="shared" si="3"/>
        <v>889</v>
      </c>
      <c r="F13" s="33" t="s">
        <v>18</v>
      </c>
      <c r="G13" s="49">
        <v>889</v>
      </c>
      <c r="H13" s="3">
        <f t="shared" si="4"/>
        <v>888.99999000000003</v>
      </c>
      <c r="I13" s="3" t="s">
        <v>18</v>
      </c>
      <c r="J13" s="3">
        <v>888.99999000000003</v>
      </c>
      <c r="K13" s="3">
        <f t="shared" si="2"/>
        <v>888.99999000000003</v>
      </c>
      <c r="L13" s="3" t="s">
        <v>18</v>
      </c>
      <c r="M13" s="3">
        <f t="shared" si="5"/>
        <v>888.99999000000003</v>
      </c>
      <c r="N13" s="8">
        <f t="shared" si="0"/>
        <v>0.99999998875140605</v>
      </c>
      <c r="O13" s="8">
        <f t="shared" si="1"/>
        <v>0.99999998875140605</v>
      </c>
      <c r="P13" s="137"/>
    </row>
    <row r="14" spans="1:16" s="2" customFormat="1" ht="33" x14ac:dyDescent="0.25">
      <c r="A14" s="27" t="s">
        <v>28</v>
      </c>
      <c r="B14" s="158" t="s">
        <v>51</v>
      </c>
      <c r="C14" s="31" t="s">
        <v>57</v>
      </c>
      <c r="D14" s="31" t="s">
        <v>26</v>
      </c>
      <c r="E14" s="33">
        <f t="shared" si="3"/>
        <v>46.7</v>
      </c>
      <c r="F14" s="33" t="s">
        <v>18</v>
      </c>
      <c r="G14" s="49">
        <v>46.7</v>
      </c>
      <c r="H14" s="3">
        <f t="shared" si="4"/>
        <v>46.7</v>
      </c>
      <c r="I14" s="3" t="s">
        <v>18</v>
      </c>
      <c r="J14" s="3">
        <v>46.7</v>
      </c>
      <c r="K14" s="3">
        <f t="shared" si="2"/>
        <v>46.7</v>
      </c>
      <c r="L14" s="3" t="s">
        <v>18</v>
      </c>
      <c r="M14" s="3">
        <f t="shared" si="5"/>
        <v>46.7</v>
      </c>
      <c r="N14" s="8">
        <f t="shared" si="0"/>
        <v>1</v>
      </c>
      <c r="O14" s="8">
        <f t="shared" si="1"/>
        <v>1</v>
      </c>
      <c r="P14" s="137"/>
    </row>
    <row r="15" spans="1:16" s="2" customFormat="1" ht="33" x14ac:dyDescent="0.25">
      <c r="A15" s="27" t="s">
        <v>29</v>
      </c>
      <c r="B15" s="158" t="s">
        <v>52</v>
      </c>
      <c r="C15" s="31" t="s">
        <v>57</v>
      </c>
      <c r="D15" s="31" t="s">
        <v>26</v>
      </c>
      <c r="E15" s="33">
        <f t="shared" si="3"/>
        <v>206.7</v>
      </c>
      <c r="F15" s="33" t="s">
        <v>18</v>
      </c>
      <c r="G15" s="49">
        <v>206.7</v>
      </c>
      <c r="H15" s="3">
        <f t="shared" si="4"/>
        <v>116.73482</v>
      </c>
      <c r="I15" s="3" t="s">
        <v>18</v>
      </c>
      <c r="J15" s="3">
        <v>116.73482</v>
      </c>
      <c r="K15" s="3">
        <f t="shared" si="2"/>
        <v>116.73482</v>
      </c>
      <c r="L15" s="3" t="s">
        <v>18</v>
      </c>
      <c r="M15" s="3">
        <f t="shared" si="5"/>
        <v>116.73482</v>
      </c>
      <c r="N15" s="8">
        <f t="shared" si="0"/>
        <v>0.56475481373971947</v>
      </c>
      <c r="O15" s="8">
        <f t="shared" si="1"/>
        <v>0.56475481373971947</v>
      </c>
      <c r="P15" s="137"/>
    </row>
    <row r="16" spans="1:16" s="2" customFormat="1" ht="33" x14ac:dyDescent="0.25">
      <c r="A16" s="27" t="s">
        <v>30</v>
      </c>
      <c r="B16" s="158" t="s">
        <v>53</v>
      </c>
      <c r="C16" s="31" t="s">
        <v>57</v>
      </c>
      <c r="D16" s="31" t="s">
        <v>26</v>
      </c>
      <c r="E16" s="33">
        <f t="shared" si="3"/>
        <v>195.2</v>
      </c>
      <c r="F16" s="33" t="s">
        <v>18</v>
      </c>
      <c r="G16" s="49">
        <v>195.2</v>
      </c>
      <c r="H16" s="3">
        <f t="shared" si="4"/>
        <v>192.26830000000001</v>
      </c>
      <c r="I16" s="3" t="s">
        <v>18</v>
      </c>
      <c r="J16" s="3">
        <v>192.26830000000001</v>
      </c>
      <c r="K16" s="3">
        <f t="shared" si="2"/>
        <v>192.26830000000001</v>
      </c>
      <c r="L16" s="3" t="s">
        <v>18</v>
      </c>
      <c r="M16" s="3">
        <f t="shared" si="5"/>
        <v>192.26830000000001</v>
      </c>
      <c r="N16" s="8">
        <f t="shared" si="0"/>
        <v>0.98498104508196738</v>
      </c>
      <c r="O16" s="8">
        <f t="shared" si="1"/>
        <v>0.98498104508196738</v>
      </c>
      <c r="P16" s="137"/>
    </row>
    <row r="17" spans="1:16" s="2" customFormat="1" ht="33" x14ac:dyDescent="0.25">
      <c r="A17" s="27" t="s">
        <v>31</v>
      </c>
      <c r="B17" s="158" t="s">
        <v>54</v>
      </c>
      <c r="C17" s="31" t="s">
        <v>57</v>
      </c>
      <c r="D17" s="31" t="s">
        <v>26</v>
      </c>
      <c r="E17" s="33">
        <f t="shared" si="3"/>
        <v>200.3</v>
      </c>
      <c r="F17" s="33" t="s">
        <v>18</v>
      </c>
      <c r="G17" s="49">
        <v>200.3</v>
      </c>
      <c r="H17" s="3">
        <f t="shared" si="4"/>
        <v>111.36494999999999</v>
      </c>
      <c r="I17" s="3" t="s">
        <v>18</v>
      </c>
      <c r="J17" s="3">
        <v>111.36494999999999</v>
      </c>
      <c r="K17" s="3">
        <f t="shared" si="2"/>
        <v>111.36494999999999</v>
      </c>
      <c r="L17" s="3" t="s">
        <v>18</v>
      </c>
      <c r="M17" s="3">
        <f t="shared" si="5"/>
        <v>111.36494999999999</v>
      </c>
      <c r="N17" s="8">
        <f t="shared" si="0"/>
        <v>0.55599076385421864</v>
      </c>
      <c r="O17" s="8">
        <f t="shared" si="1"/>
        <v>0.55599076385421864</v>
      </c>
      <c r="P17" s="137"/>
    </row>
    <row r="18" spans="1:16" s="2" customFormat="1" ht="33" x14ac:dyDescent="0.25">
      <c r="A18" s="27" t="s">
        <v>32</v>
      </c>
      <c r="B18" s="158" t="s">
        <v>55</v>
      </c>
      <c r="C18" s="31" t="s">
        <v>57</v>
      </c>
      <c r="D18" s="31" t="s">
        <v>26</v>
      </c>
      <c r="E18" s="33">
        <f t="shared" si="3"/>
        <v>116.8</v>
      </c>
      <c r="F18" s="33" t="s">
        <v>18</v>
      </c>
      <c r="G18" s="49">
        <v>116.8</v>
      </c>
      <c r="H18" s="3">
        <f t="shared" si="4"/>
        <v>116.42100000000001</v>
      </c>
      <c r="I18" s="3" t="s">
        <v>18</v>
      </c>
      <c r="J18" s="3">
        <v>116.42100000000001</v>
      </c>
      <c r="K18" s="3">
        <f t="shared" si="2"/>
        <v>116.42100000000001</v>
      </c>
      <c r="L18" s="3" t="s">
        <v>18</v>
      </c>
      <c r="M18" s="3">
        <f t="shared" si="5"/>
        <v>116.42100000000001</v>
      </c>
      <c r="N18" s="8">
        <f t="shared" si="0"/>
        <v>0.99675513698630147</v>
      </c>
      <c r="O18" s="8">
        <f t="shared" si="1"/>
        <v>0.99675513698630147</v>
      </c>
      <c r="P18" s="137"/>
    </row>
    <row r="19" spans="1:16" s="2" customFormat="1" ht="33" x14ac:dyDescent="0.25">
      <c r="A19" s="27" t="s">
        <v>33</v>
      </c>
      <c r="B19" s="158" t="s">
        <v>56</v>
      </c>
      <c r="C19" s="31" t="s">
        <v>57</v>
      </c>
      <c r="D19" s="31" t="s">
        <v>26</v>
      </c>
      <c r="E19" s="33">
        <f>G19</f>
        <v>245.6</v>
      </c>
      <c r="F19" s="33" t="s">
        <v>18</v>
      </c>
      <c r="G19" s="49">
        <v>245.6</v>
      </c>
      <c r="H19" s="3">
        <f t="shared" si="4"/>
        <v>245.6</v>
      </c>
      <c r="I19" s="3" t="s">
        <v>18</v>
      </c>
      <c r="J19" s="3">
        <v>245.6</v>
      </c>
      <c r="K19" s="3">
        <f t="shared" si="2"/>
        <v>245.6</v>
      </c>
      <c r="L19" s="3" t="s">
        <v>18</v>
      </c>
      <c r="M19" s="3">
        <f t="shared" si="5"/>
        <v>245.6</v>
      </c>
      <c r="N19" s="8">
        <f t="shared" si="0"/>
        <v>1</v>
      </c>
      <c r="O19" s="8">
        <f t="shared" si="1"/>
        <v>1</v>
      </c>
      <c r="P19" s="137"/>
    </row>
    <row r="20" spans="1:16" s="2" customFormat="1" x14ac:dyDescent="0.25">
      <c r="A20" s="27"/>
      <c r="B20" s="198" t="s">
        <v>58</v>
      </c>
      <c r="C20" s="198"/>
      <c r="D20" s="198"/>
      <c r="E20" s="36">
        <f t="shared" ref="E20:E23" si="7">G20</f>
        <v>391</v>
      </c>
      <c r="F20" s="36">
        <v>0</v>
      </c>
      <c r="G20" s="36">
        <f t="shared" ref="G20" si="8">SUM(G21:G23)</f>
        <v>391</v>
      </c>
      <c r="H20" s="6">
        <f t="shared" ref="H20:M20" si="9">SUM(H21:H23)</f>
        <v>390.98965999999996</v>
      </c>
      <c r="I20" s="6">
        <f t="shared" si="9"/>
        <v>0</v>
      </c>
      <c r="J20" s="6">
        <f t="shared" si="9"/>
        <v>390.98965999999996</v>
      </c>
      <c r="K20" s="6">
        <f t="shared" si="9"/>
        <v>390.98965999999996</v>
      </c>
      <c r="L20" s="6">
        <f t="shared" si="9"/>
        <v>0</v>
      </c>
      <c r="M20" s="6">
        <f t="shared" si="9"/>
        <v>390.98965999999996</v>
      </c>
      <c r="N20" s="8">
        <f t="shared" si="0"/>
        <v>0.99997355498721219</v>
      </c>
      <c r="O20" s="8">
        <f t="shared" si="1"/>
        <v>0.99997355498721219</v>
      </c>
      <c r="P20" s="137"/>
    </row>
    <row r="21" spans="1:16" s="2" customFormat="1" ht="33" x14ac:dyDescent="0.25">
      <c r="A21" s="27" t="s">
        <v>39</v>
      </c>
      <c r="B21" s="159" t="s">
        <v>5</v>
      </c>
      <c r="C21" s="31" t="s">
        <v>57</v>
      </c>
      <c r="D21" s="31" t="s">
        <v>26</v>
      </c>
      <c r="E21" s="33">
        <f t="shared" si="7"/>
        <v>63.8</v>
      </c>
      <c r="F21" s="33" t="s">
        <v>18</v>
      </c>
      <c r="G21" s="49">
        <v>63.8</v>
      </c>
      <c r="H21" s="3">
        <f t="shared" ref="H21:H23" si="10">J21</f>
        <v>63.789659999999998</v>
      </c>
      <c r="I21" s="3" t="s">
        <v>18</v>
      </c>
      <c r="J21" s="3">
        <v>63.789659999999998</v>
      </c>
      <c r="K21" s="3">
        <f t="shared" ref="K21:K22" si="11">M21</f>
        <v>63.789659999999998</v>
      </c>
      <c r="L21" s="3" t="s">
        <v>18</v>
      </c>
      <c r="M21" s="3">
        <f>J21</f>
        <v>63.789659999999998</v>
      </c>
      <c r="N21" s="8">
        <f t="shared" si="0"/>
        <v>0.99983793103448282</v>
      </c>
      <c r="O21" s="8">
        <f t="shared" si="1"/>
        <v>0.99983793103448282</v>
      </c>
      <c r="P21" s="137"/>
    </row>
    <row r="22" spans="1:16" s="2" customFormat="1" ht="33" x14ac:dyDescent="0.25">
      <c r="A22" s="27" t="s">
        <v>40</v>
      </c>
      <c r="B22" s="159" t="s">
        <v>4</v>
      </c>
      <c r="C22" s="31" t="s">
        <v>57</v>
      </c>
      <c r="D22" s="31" t="s">
        <v>26</v>
      </c>
      <c r="E22" s="33">
        <f t="shared" si="7"/>
        <v>115</v>
      </c>
      <c r="F22" s="33" t="s">
        <v>18</v>
      </c>
      <c r="G22" s="49">
        <v>115</v>
      </c>
      <c r="H22" s="3">
        <f t="shared" si="10"/>
        <v>115</v>
      </c>
      <c r="I22" s="3" t="s">
        <v>18</v>
      </c>
      <c r="J22" s="3">
        <v>115</v>
      </c>
      <c r="K22" s="3">
        <f t="shared" si="11"/>
        <v>115</v>
      </c>
      <c r="L22" s="3" t="s">
        <v>18</v>
      </c>
      <c r="M22" s="3">
        <f>J22</f>
        <v>115</v>
      </c>
      <c r="N22" s="8">
        <f t="shared" si="0"/>
        <v>1</v>
      </c>
      <c r="O22" s="8">
        <f t="shared" si="1"/>
        <v>1</v>
      </c>
      <c r="P22" s="137"/>
    </row>
    <row r="23" spans="1:16" s="2" customFormat="1" ht="33" x14ac:dyDescent="0.25">
      <c r="A23" s="27" t="s">
        <v>41</v>
      </c>
      <c r="B23" s="159" t="s">
        <v>0</v>
      </c>
      <c r="C23" s="31" t="s">
        <v>57</v>
      </c>
      <c r="D23" s="31" t="s">
        <v>26</v>
      </c>
      <c r="E23" s="33">
        <f t="shared" si="7"/>
        <v>212.2</v>
      </c>
      <c r="F23" s="33" t="s">
        <v>18</v>
      </c>
      <c r="G23" s="49">
        <v>212.2</v>
      </c>
      <c r="H23" s="3">
        <f t="shared" si="10"/>
        <v>212.2</v>
      </c>
      <c r="I23" s="3" t="s">
        <v>18</v>
      </c>
      <c r="J23" s="3">
        <v>212.2</v>
      </c>
      <c r="K23" s="3">
        <f>M23</f>
        <v>212.2</v>
      </c>
      <c r="L23" s="3" t="s">
        <v>18</v>
      </c>
      <c r="M23" s="3">
        <f>J23</f>
        <v>212.2</v>
      </c>
      <c r="N23" s="8">
        <f t="shared" si="0"/>
        <v>1</v>
      </c>
      <c r="O23" s="8">
        <f t="shared" si="1"/>
        <v>1</v>
      </c>
      <c r="P23" s="137"/>
    </row>
    <row r="24" spans="1:16" s="2" customFormat="1" ht="71.25" customHeight="1" x14ac:dyDescent="0.25">
      <c r="A24" s="27"/>
      <c r="B24" s="198" t="s">
        <v>218</v>
      </c>
      <c r="C24" s="198"/>
      <c r="D24" s="198"/>
      <c r="E24" s="6">
        <f>G24</f>
        <v>17798.900000000001</v>
      </c>
      <c r="F24" s="6">
        <v>0</v>
      </c>
      <c r="G24" s="6">
        <f>SUM(G25:G40)</f>
        <v>17798.900000000001</v>
      </c>
      <c r="H24" s="6">
        <f t="shared" ref="H24:I24" si="12">SUM(H25:H40)</f>
        <v>13900.764400000002</v>
      </c>
      <c r="I24" s="6">
        <f t="shared" si="12"/>
        <v>0</v>
      </c>
      <c r="J24" s="6">
        <f>SUM(J25:J40)</f>
        <v>13900.764400000002</v>
      </c>
      <c r="K24" s="6">
        <f>M24</f>
        <v>13900.764400000002</v>
      </c>
      <c r="L24" s="6">
        <v>0</v>
      </c>
      <c r="M24" s="6">
        <f>SUM(M25:M40)</f>
        <v>13900.764400000002</v>
      </c>
      <c r="N24" s="44">
        <f t="shared" si="0"/>
        <v>0.78099008365685529</v>
      </c>
      <c r="O24" s="44">
        <f t="shared" si="1"/>
        <v>0.78099008365685529</v>
      </c>
      <c r="P24" s="137"/>
    </row>
    <row r="25" spans="1:16" s="2" customFormat="1" ht="33" x14ac:dyDescent="0.25">
      <c r="A25" s="27" t="s">
        <v>62</v>
      </c>
      <c r="B25" s="76" t="s">
        <v>44</v>
      </c>
      <c r="C25" s="31" t="s">
        <v>57</v>
      </c>
      <c r="D25" s="31" t="s">
        <v>26</v>
      </c>
      <c r="E25" s="3">
        <f>G25</f>
        <v>962.6</v>
      </c>
      <c r="F25" s="3" t="s">
        <v>18</v>
      </c>
      <c r="G25" s="49">
        <v>962.6</v>
      </c>
      <c r="H25" s="3">
        <f>J25</f>
        <v>962.6</v>
      </c>
      <c r="I25" s="3" t="s">
        <v>18</v>
      </c>
      <c r="J25" s="3">
        <v>962.6</v>
      </c>
      <c r="K25" s="3">
        <f t="shared" ref="K25:K40" si="13">M25</f>
        <v>962.6</v>
      </c>
      <c r="L25" s="3" t="s">
        <v>18</v>
      </c>
      <c r="M25" s="3">
        <f>J25</f>
        <v>962.6</v>
      </c>
      <c r="N25" s="8">
        <f t="shared" si="0"/>
        <v>1</v>
      </c>
      <c r="O25" s="8">
        <f t="shared" si="1"/>
        <v>1</v>
      </c>
      <c r="P25" s="137"/>
    </row>
    <row r="26" spans="1:16" s="2" customFormat="1" ht="33" x14ac:dyDescent="0.25">
      <c r="A26" s="27" t="s">
        <v>63</v>
      </c>
      <c r="B26" s="76" t="s">
        <v>45</v>
      </c>
      <c r="C26" s="31" t="s">
        <v>57</v>
      </c>
      <c r="D26" s="31" t="s">
        <v>26</v>
      </c>
      <c r="E26" s="3">
        <f t="shared" ref="E26" si="14">G26</f>
        <v>972.3</v>
      </c>
      <c r="F26" s="3" t="s">
        <v>18</v>
      </c>
      <c r="G26" s="49">
        <v>972.3</v>
      </c>
      <c r="H26" s="3">
        <f>J26</f>
        <v>972.3</v>
      </c>
      <c r="I26" s="3" t="s">
        <v>18</v>
      </c>
      <c r="J26" s="3">
        <v>972.3</v>
      </c>
      <c r="K26" s="3">
        <f t="shared" si="13"/>
        <v>972.3</v>
      </c>
      <c r="L26" s="3" t="s">
        <v>18</v>
      </c>
      <c r="M26" s="3">
        <f t="shared" ref="M26:M40" si="15">J26</f>
        <v>972.3</v>
      </c>
      <c r="N26" s="8">
        <f t="shared" ref="N26:N39" si="16">H26/E26</f>
        <v>1</v>
      </c>
      <c r="O26" s="8">
        <f t="shared" ref="O26:O39" si="17">K26/E26</f>
        <v>1</v>
      </c>
      <c r="P26" s="137"/>
    </row>
    <row r="27" spans="1:16" s="2" customFormat="1" ht="33" x14ac:dyDescent="0.25">
      <c r="A27" s="27" t="s">
        <v>64</v>
      </c>
      <c r="B27" s="76" t="s">
        <v>59</v>
      </c>
      <c r="C27" s="31" t="s">
        <v>57</v>
      </c>
      <c r="D27" s="31" t="s">
        <v>26</v>
      </c>
      <c r="E27" s="3" t="s">
        <v>18</v>
      </c>
      <c r="F27" s="3" t="s">
        <v>18</v>
      </c>
      <c r="G27" s="49">
        <v>0</v>
      </c>
      <c r="H27" s="3" t="s">
        <v>18</v>
      </c>
      <c r="I27" s="3" t="s">
        <v>18</v>
      </c>
      <c r="J27" s="3" t="s">
        <v>18</v>
      </c>
      <c r="K27" s="3" t="s">
        <v>18</v>
      </c>
      <c r="L27" s="3" t="s">
        <v>18</v>
      </c>
      <c r="M27" s="3" t="str">
        <f t="shared" si="15"/>
        <v>-</v>
      </c>
      <c r="N27" s="3" t="s">
        <v>18</v>
      </c>
      <c r="O27" s="3" t="s">
        <v>18</v>
      </c>
      <c r="P27" s="137"/>
    </row>
    <row r="28" spans="1:16" s="2" customFormat="1" ht="33" x14ac:dyDescent="0.25">
      <c r="A28" s="27" t="s">
        <v>65</v>
      </c>
      <c r="B28" s="76" t="s">
        <v>47</v>
      </c>
      <c r="C28" s="31" t="s">
        <v>57</v>
      </c>
      <c r="D28" s="31" t="s">
        <v>26</v>
      </c>
      <c r="E28" s="3">
        <f t="shared" ref="E28:E36" si="18">G28</f>
        <v>690.6</v>
      </c>
      <c r="F28" s="3" t="s">
        <v>18</v>
      </c>
      <c r="G28" s="49">
        <v>690.6</v>
      </c>
      <c r="H28" s="3">
        <f t="shared" ref="H28:H40" si="19">J28</f>
        <v>678.75</v>
      </c>
      <c r="I28" s="3" t="s">
        <v>18</v>
      </c>
      <c r="J28" s="3">
        <v>678.75</v>
      </c>
      <c r="K28" s="3">
        <f t="shared" si="13"/>
        <v>678.75</v>
      </c>
      <c r="L28" s="3" t="s">
        <v>18</v>
      </c>
      <c r="M28" s="3">
        <f t="shared" si="15"/>
        <v>678.75</v>
      </c>
      <c r="N28" s="8">
        <f t="shared" si="16"/>
        <v>0.98284100781928752</v>
      </c>
      <c r="O28" s="8">
        <f t="shared" si="17"/>
        <v>0.98284100781928752</v>
      </c>
      <c r="P28" s="137"/>
    </row>
    <row r="29" spans="1:16" s="2" customFormat="1" ht="33" x14ac:dyDescent="0.25">
      <c r="A29" s="27" t="s">
        <v>66</v>
      </c>
      <c r="B29" s="76" t="s">
        <v>48</v>
      </c>
      <c r="C29" s="31" t="s">
        <v>57</v>
      </c>
      <c r="D29" s="31" t="s">
        <v>26</v>
      </c>
      <c r="E29" s="3">
        <f t="shared" si="18"/>
        <v>448.5</v>
      </c>
      <c r="F29" s="3" t="s">
        <v>18</v>
      </c>
      <c r="G29" s="49">
        <v>448.5</v>
      </c>
      <c r="H29" s="3">
        <f t="shared" si="19"/>
        <v>447.70974999999999</v>
      </c>
      <c r="I29" s="3" t="s">
        <v>18</v>
      </c>
      <c r="J29" s="3">
        <v>447.70974999999999</v>
      </c>
      <c r="K29" s="3">
        <f t="shared" si="13"/>
        <v>447.70974999999999</v>
      </c>
      <c r="L29" s="3" t="s">
        <v>18</v>
      </c>
      <c r="M29" s="3">
        <f t="shared" si="15"/>
        <v>447.70974999999999</v>
      </c>
      <c r="N29" s="8">
        <f t="shared" si="16"/>
        <v>0.99823801560758074</v>
      </c>
      <c r="O29" s="8">
        <f t="shared" si="17"/>
        <v>0.99823801560758074</v>
      </c>
      <c r="P29" s="137"/>
    </row>
    <row r="30" spans="1:16" s="2" customFormat="1" ht="33" x14ac:dyDescent="0.25">
      <c r="A30" s="27" t="s">
        <v>67</v>
      </c>
      <c r="B30" s="76" t="s">
        <v>49</v>
      </c>
      <c r="C30" s="31" t="s">
        <v>57</v>
      </c>
      <c r="D30" s="31" t="s">
        <v>26</v>
      </c>
      <c r="E30" s="3">
        <f t="shared" si="18"/>
        <v>972.3</v>
      </c>
      <c r="F30" s="3" t="s">
        <v>18</v>
      </c>
      <c r="G30" s="49">
        <v>972.3</v>
      </c>
      <c r="H30" s="3">
        <f t="shared" si="19"/>
        <v>955.99929999999995</v>
      </c>
      <c r="I30" s="3" t="s">
        <v>18</v>
      </c>
      <c r="J30" s="3">
        <v>955.99929999999995</v>
      </c>
      <c r="K30" s="3">
        <f t="shared" si="13"/>
        <v>955.99929999999995</v>
      </c>
      <c r="L30" s="3" t="s">
        <v>18</v>
      </c>
      <c r="M30" s="3">
        <f t="shared" si="15"/>
        <v>955.99929999999995</v>
      </c>
      <c r="N30" s="8">
        <f t="shared" si="16"/>
        <v>0.98323490692173199</v>
      </c>
      <c r="O30" s="8">
        <f t="shared" si="17"/>
        <v>0.98323490692173199</v>
      </c>
      <c r="P30" s="137"/>
    </row>
    <row r="31" spans="1:16" s="2" customFormat="1" ht="33" x14ac:dyDescent="0.25">
      <c r="A31" s="27" t="s">
        <v>68</v>
      </c>
      <c r="B31" s="76" t="s">
        <v>50</v>
      </c>
      <c r="C31" s="31" t="s">
        <v>57</v>
      </c>
      <c r="D31" s="31" t="s">
        <v>26</v>
      </c>
      <c r="E31" s="3">
        <f t="shared" si="18"/>
        <v>2457.4</v>
      </c>
      <c r="F31" s="3" t="s">
        <v>18</v>
      </c>
      <c r="G31" s="49">
        <v>2457.4</v>
      </c>
      <c r="H31" s="3">
        <f t="shared" si="19"/>
        <v>1735.5173</v>
      </c>
      <c r="I31" s="3" t="s">
        <v>18</v>
      </c>
      <c r="J31" s="3">
        <v>1735.5173</v>
      </c>
      <c r="K31" s="3">
        <f t="shared" si="13"/>
        <v>1735.5173</v>
      </c>
      <c r="L31" s="3" t="s">
        <v>18</v>
      </c>
      <c r="M31" s="3">
        <f t="shared" si="15"/>
        <v>1735.5173</v>
      </c>
      <c r="N31" s="8">
        <f t="shared" si="16"/>
        <v>0.70624127126230973</v>
      </c>
      <c r="O31" s="8">
        <f t="shared" si="17"/>
        <v>0.70624127126230973</v>
      </c>
      <c r="P31" s="137"/>
    </row>
    <row r="32" spans="1:16" s="2" customFormat="1" ht="33" x14ac:dyDescent="0.25">
      <c r="A32" s="27" t="s">
        <v>69</v>
      </c>
      <c r="B32" s="76" t="s">
        <v>60</v>
      </c>
      <c r="C32" s="31" t="s">
        <v>57</v>
      </c>
      <c r="D32" s="31" t="s">
        <v>26</v>
      </c>
      <c r="E32" s="3">
        <f t="shared" si="18"/>
        <v>4624</v>
      </c>
      <c r="F32" s="3" t="s">
        <v>18</v>
      </c>
      <c r="G32" s="49">
        <v>4624</v>
      </c>
      <c r="H32" s="3">
        <f t="shared" si="19"/>
        <v>3279.75567</v>
      </c>
      <c r="I32" s="3" t="s">
        <v>18</v>
      </c>
      <c r="J32" s="3">
        <v>3279.75567</v>
      </c>
      <c r="K32" s="3">
        <f t="shared" si="13"/>
        <v>3279.75567</v>
      </c>
      <c r="L32" s="3" t="s">
        <v>18</v>
      </c>
      <c r="M32" s="3">
        <f t="shared" si="15"/>
        <v>3279.75567</v>
      </c>
      <c r="N32" s="8">
        <f t="shared" si="16"/>
        <v>0.70928972102076127</v>
      </c>
      <c r="O32" s="8">
        <f t="shared" si="17"/>
        <v>0.70928972102076127</v>
      </c>
      <c r="P32" s="137"/>
    </row>
    <row r="33" spans="1:16" s="2" customFormat="1" ht="33" x14ac:dyDescent="0.25">
      <c r="A33" s="27" t="s">
        <v>70</v>
      </c>
      <c r="B33" s="76" t="s">
        <v>61</v>
      </c>
      <c r="C33" s="31" t="s">
        <v>57</v>
      </c>
      <c r="D33" s="31" t="s">
        <v>26</v>
      </c>
      <c r="E33" s="3">
        <f t="shared" si="18"/>
        <v>1164.9000000000001</v>
      </c>
      <c r="F33" s="3" t="s">
        <v>18</v>
      </c>
      <c r="G33" s="49">
        <v>1164.9000000000001</v>
      </c>
      <c r="H33" s="3">
        <f t="shared" si="19"/>
        <v>1164.81459</v>
      </c>
      <c r="I33" s="3" t="s">
        <v>18</v>
      </c>
      <c r="J33" s="3">
        <v>1164.81459</v>
      </c>
      <c r="K33" s="3">
        <f t="shared" si="13"/>
        <v>1164.81459</v>
      </c>
      <c r="L33" s="3" t="s">
        <v>18</v>
      </c>
      <c r="M33" s="3">
        <f t="shared" si="15"/>
        <v>1164.81459</v>
      </c>
      <c r="N33" s="8">
        <f t="shared" si="16"/>
        <v>0.99992668040175114</v>
      </c>
      <c r="O33" s="8">
        <f t="shared" si="17"/>
        <v>0.99992668040175114</v>
      </c>
      <c r="P33" s="137"/>
    </row>
    <row r="34" spans="1:16" s="2" customFormat="1" ht="33" x14ac:dyDescent="0.25">
      <c r="A34" s="27" t="s">
        <v>71</v>
      </c>
      <c r="B34" s="76" t="s">
        <v>51</v>
      </c>
      <c r="C34" s="31" t="s">
        <v>57</v>
      </c>
      <c r="D34" s="31" t="s">
        <v>26</v>
      </c>
      <c r="E34" s="3">
        <f t="shared" si="18"/>
        <v>656.3</v>
      </c>
      <c r="F34" s="3" t="s">
        <v>18</v>
      </c>
      <c r="G34" s="49">
        <v>656.3</v>
      </c>
      <c r="H34" s="3">
        <f t="shared" si="19"/>
        <v>647.90778999999998</v>
      </c>
      <c r="I34" s="3" t="s">
        <v>18</v>
      </c>
      <c r="J34" s="3">
        <v>647.90778999999998</v>
      </c>
      <c r="K34" s="3">
        <f t="shared" si="13"/>
        <v>647.90778999999998</v>
      </c>
      <c r="L34" s="3" t="s">
        <v>18</v>
      </c>
      <c r="M34" s="3">
        <f t="shared" si="15"/>
        <v>647.90778999999998</v>
      </c>
      <c r="N34" s="8">
        <f t="shared" si="16"/>
        <v>0.98721284473563919</v>
      </c>
      <c r="O34" s="8">
        <f t="shared" si="17"/>
        <v>0.98721284473563919</v>
      </c>
      <c r="P34" s="137"/>
    </row>
    <row r="35" spans="1:16" s="2" customFormat="1" ht="33" x14ac:dyDescent="0.25">
      <c r="A35" s="27" t="s">
        <v>72</v>
      </c>
      <c r="B35" s="76" t="s">
        <v>80</v>
      </c>
      <c r="C35" s="31" t="s">
        <v>57</v>
      </c>
      <c r="D35" s="31" t="s">
        <v>26</v>
      </c>
      <c r="E35" s="3">
        <f t="shared" si="18"/>
        <v>1242.2</v>
      </c>
      <c r="F35" s="3"/>
      <c r="G35" s="49">
        <v>1242.2</v>
      </c>
      <c r="H35" s="3">
        <f t="shared" si="19"/>
        <v>1229.2329999999999</v>
      </c>
      <c r="I35" s="3" t="s">
        <v>18</v>
      </c>
      <c r="J35" s="3">
        <v>1229.2329999999999</v>
      </c>
      <c r="K35" s="3">
        <f t="shared" ref="K35:K36" si="20">M35</f>
        <v>1229.2329999999999</v>
      </c>
      <c r="L35" s="3" t="s">
        <v>18</v>
      </c>
      <c r="M35" s="3">
        <f t="shared" si="15"/>
        <v>1229.2329999999999</v>
      </c>
      <c r="N35" s="8">
        <f t="shared" si="16"/>
        <v>0.9895612622766059</v>
      </c>
      <c r="O35" s="8">
        <f t="shared" si="17"/>
        <v>0.9895612622766059</v>
      </c>
      <c r="P35" s="137"/>
    </row>
    <row r="36" spans="1:16" s="2" customFormat="1" ht="33" x14ac:dyDescent="0.25">
      <c r="A36" s="27" t="s">
        <v>73</v>
      </c>
      <c r="B36" s="76" t="s">
        <v>52</v>
      </c>
      <c r="C36" s="31" t="s">
        <v>57</v>
      </c>
      <c r="D36" s="31" t="s">
        <v>26</v>
      </c>
      <c r="E36" s="3">
        <f t="shared" si="18"/>
        <v>1587.8</v>
      </c>
      <c r="F36" s="3" t="s">
        <v>18</v>
      </c>
      <c r="G36" s="49">
        <v>1587.8</v>
      </c>
      <c r="H36" s="3">
        <f>J36</f>
        <v>0</v>
      </c>
      <c r="I36" s="3" t="s">
        <v>18</v>
      </c>
      <c r="J36" s="3">
        <v>0</v>
      </c>
      <c r="K36" s="3">
        <f t="shared" si="20"/>
        <v>0</v>
      </c>
      <c r="L36" s="3" t="s">
        <v>18</v>
      </c>
      <c r="M36" s="3">
        <f t="shared" si="15"/>
        <v>0</v>
      </c>
      <c r="N36" s="8">
        <v>0</v>
      </c>
      <c r="O36" s="8">
        <v>0</v>
      </c>
      <c r="P36" s="137"/>
    </row>
    <row r="37" spans="1:16" s="2" customFormat="1" ht="33" x14ac:dyDescent="0.25">
      <c r="A37" s="27" t="s">
        <v>74</v>
      </c>
      <c r="B37" s="76" t="s">
        <v>53</v>
      </c>
      <c r="C37" s="31" t="s">
        <v>57</v>
      </c>
      <c r="D37" s="31" t="s">
        <v>26</v>
      </c>
      <c r="E37" s="3">
        <f t="shared" ref="E37:E40" si="21">G37</f>
        <v>743.8</v>
      </c>
      <c r="F37" s="3" t="s">
        <v>18</v>
      </c>
      <c r="G37" s="49">
        <v>743.8</v>
      </c>
      <c r="H37" s="3">
        <f t="shared" si="19"/>
        <v>550.26430000000005</v>
      </c>
      <c r="I37" s="3" t="s">
        <v>18</v>
      </c>
      <c r="J37" s="3">
        <v>550.26430000000005</v>
      </c>
      <c r="K37" s="3">
        <f t="shared" si="13"/>
        <v>550.26430000000005</v>
      </c>
      <c r="L37" s="3" t="s">
        <v>18</v>
      </c>
      <c r="M37" s="3">
        <f t="shared" si="15"/>
        <v>550.26430000000005</v>
      </c>
      <c r="N37" s="8">
        <f t="shared" si="16"/>
        <v>0.73980142511427815</v>
      </c>
      <c r="O37" s="8">
        <f t="shared" si="17"/>
        <v>0.73980142511427815</v>
      </c>
      <c r="P37" s="137"/>
    </row>
    <row r="38" spans="1:16" s="2" customFormat="1" ht="33" x14ac:dyDescent="0.25">
      <c r="A38" s="27" t="s">
        <v>75</v>
      </c>
      <c r="B38" s="76" t="s">
        <v>54</v>
      </c>
      <c r="C38" s="31" t="s">
        <v>57</v>
      </c>
      <c r="D38" s="31" t="s">
        <v>26</v>
      </c>
      <c r="E38" s="3">
        <f t="shared" si="21"/>
        <v>644.20000000000005</v>
      </c>
      <c r="F38" s="3" t="s">
        <v>18</v>
      </c>
      <c r="G38" s="49">
        <v>644.20000000000005</v>
      </c>
      <c r="H38" s="3">
        <f t="shared" si="19"/>
        <v>643.91819999999996</v>
      </c>
      <c r="I38" s="3" t="s">
        <v>18</v>
      </c>
      <c r="J38" s="3">
        <v>643.91819999999996</v>
      </c>
      <c r="K38" s="3">
        <f t="shared" si="13"/>
        <v>643.91819999999996</v>
      </c>
      <c r="L38" s="3" t="s">
        <v>18</v>
      </c>
      <c r="M38" s="3">
        <f t="shared" si="15"/>
        <v>643.91819999999996</v>
      </c>
      <c r="N38" s="8">
        <f t="shared" si="16"/>
        <v>0.99956255821173534</v>
      </c>
      <c r="O38" s="8">
        <f t="shared" si="17"/>
        <v>0.99956255821173534</v>
      </c>
      <c r="P38" s="137"/>
    </row>
    <row r="39" spans="1:16" s="2" customFormat="1" ht="33" x14ac:dyDescent="0.25">
      <c r="A39" s="27" t="s">
        <v>76</v>
      </c>
      <c r="B39" s="76" t="s">
        <v>56</v>
      </c>
      <c r="C39" s="31" t="s">
        <v>57</v>
      </c>
      <c r="D39" s="31" t="s">
        <v>26</v>
      </c>
      <c r="E39" s="3">
        <f t="shared" si="21"/>
        <v>632</v>
      </c>
      <c r="F39" s="3" t="s">
        <v>18</v>
      </c>
      <c r="G39" s="49">
        <v>632</v>
      </c>
      <c r="H39" s="3">
        <f t="shared" si="19"/>
        <v>631.99450000000002</v>
      </c>
      <c r="I39" s="3" t="s">
        <v>18</v>
      </c>
      <c r="J39" s="3">
        <v>631.99450000000002</v>
      </c>
      <c r="K39" s="3">
        <f t="shared" si="13"/>
        <v>631.99450000000002</v>
      </c>
      <c r="L39" s="3" t="s">
        <v>18</v>
      </c>
      <c r="M39" s="3">
        <f t="shared" si="15"/>
        <v>631.99450000000002</v>
      </c>
      <c r="N39" s="8">
        <f t="shared" si="16"/>
        <v>0.99999129746835447</v>
      </c>
      <c r="O39" s="8">
        <f t="shared" si="17"/>
        <v>0.99999129746835447</v>
      </c>
      <c r="P39" s="137"/>
    </row>
    <row r="40" spans="1:16" s="2" customFormat="1" ht="33" x14ac:dyDescent="0.25">
      <c r="A40" s="27" t="s">
        <v>207</v>
      </c>
      <c r="B40" s="76" t="s">
        <v>6</v>
      </c>
      <c r="C40" s="31" t="s">
        <v>57</v>
      </c>
      <c r="D40" s="31" t="s">
        <v>57</v>
      </c>
      <c r="E40" s="3">
        <f t="shared" si="21"/>
        <v>0</v>
      </c>
      <c r="F40" s="3" t="s">
        <v>18</v>
      </c>
      <c r="G40" s="128">
        <v>0</v>
      </c>
      <c r="H40" s="3">
        <f t="shared" si="19"/>
        <v>0</v>
      </c>
      <c r="I40" s="3" t="s">
        <v>18</v>
      </c>
      <c r="J40" s="3">
        <v>0</v>
      </c>
      <c r="K40" s="3">
        <f t="shared" si="13"/>
        <v>0</v>
      </c>
      <c r="L40" s="3" t="s">
        <v>18</v>
      </c>
      <c r="M40" s="3">
        <f t="shared" si="15"/>
        <v>0</v>
      </c>
      <c r="N40" s="8">
        <v>0</v>
      </c>
      <c r="O40" s="8">
        <v>0</v>
      </c>
      <c r="P40" s="137"/>
    </row>
    <row r="41" spans="1:16" s="2" customFormat="1" ht="56.25" customHeight="1" x14ac:dyDescent="0.25">
      <c r="A41" s="27"/>
      <c r="B41" s="198" t="s">
        <v>77</v>
      </c>
      <c r="C41" s="198"/>
      <c r="D41" s="198"/>
      <c r="E41" s="36">
        <f>E42+E45+E48</f>
        <v>4580</v>
      </c>
      <c r="F41" s="36">
        <f t="shared" ref="F41:M41" si="22">F42+F45+F48</f>
        <v>0</v>
      </c>
      <c r="G41" s="36">
        <f t="shared" si="22"/>
        <v>4580</v>
      </c>
      <c r="H41" s="36">
        <f t="shared" si="22"/>
        <v>4571.8170899999996</v>
      </c>
      <c r="I41" s="36">
        <f t="shared" si="22"/>
        <v>0</v>
      </c>
      <c r="J41" s="36">
        <f t="shared" si="22"/>
        <v>4571.8170899999996</v>
      </c>
      <c r="K41" s="36">
        <f t="shared" si="22"/>
        <v>4571.8170899999996</v>
      </c>
      <c r="L41" s="36">
        <f t="shared" si="22"/>
        <v>0</v>
      </c>
      <c r="M41" s="36">
        <f t="shared" si="22"/>
        <v>4571.8170899999996</v>
      </c>
      <c r="N41" s="44">
        <f t="shared" ref="N41:N48" si="23">H41/E41</f>
        <v>0.99821333842794746</v>
      </c>
      <c r="O41" s="44">
        <f t="shared" ref="O41:O48" si="24">K41/E41</f>
        <v>0.99821333842794746</v>
      </c>
      <c r="P41" s="137"/>
    </row>
    <row r="42" spans="1:16" s="2" customFormat="1" ht="51.75" customHeight="1" x14ac:dyDescent="0.25">
      <c r="A42" s="27" t="s">
        <v>114</v>
      </c>
      <c r="B42" s="198" t="s">
        <v>296</v>
      </c>
      <c r="C42" s="198"/>
      <c r="D42" s="198"/>
      <c r="E42" s="36">
        <f>SUM(E43:E44)</f>
        <v>1050.9000000000001</v>
      </c>
      <c r="F42" s="36">
        <f t="shared" ref="F42:M42" si="25">SUM(F43:F44)</f>
        <v>0</v>
      </c>
      <c r="G42" s="36">
        <f t="shared" si="25"/>
        <v>1050.9000000000001</v>
      </c>
      <c r="H42" s="36">
        <f t="shared" si="25"/>
        <v>1050.8642500000001</v>
      </c>
      <c r="I42" s="36">
        <f t="shared" si="25"/>
        <v>0</v>
      </c>
      <c r="J42" s="36">
        <f t="shared" si="25"/>
        <v>1050.8642500000001</v>
      </c>
      <c r="K42" s="36">
        <f>SUM(K43:K44)</f>
        <v>1050.8642500000001</v>
      </c>
      <c r="L42" s="36">
        <f t="shared" si="25"/>
        <v>0</v>
      </c>
      <c r="M42" s="36">
        <f t="shared" si="25"/>
        <v>1050.8642500000001</v>
      </c>
      <c r="N42" s="44">
        <f t="shared" si="23"/>
        <v>0.99996598153963268</v>
      </c>
      <c r="O42" s="44">
        <f t="shared" si="24"/>
        <v>0.99996598153963268</v>
      </c>
      <c r="P42" s="137"/>
    </row>
    <row r="43" spans="1:16" s="2" customFormat="1" ht="40.5" hidden="1" customHeight="1" x14ac:dyDescent="0.25">
      <c r="A43" s="27" t="s">
        <v>161</v>
      </c>
      <c r="B43" s="65" t="s">
        <v>78</v>
      </c>
      <c r="C43" s="31" t="s">
        <v>25</v>
      </c>
      <c r="D43" s="31" t="s">
        <v>3</v>
      </c>
      <c r="E43" s="33">
        <f t="shared" ref="E43" si="26">G43</f>
        <v>0</v>
      </c>
      <c r="F43" s="33" t="s">
        <v>18</v>
      </c>
      <c r="G43" s="37"/>
      <c r="H43" s="3">
        <f t="shared" ref="H43" si="27">J43</f>
        <v>0</v>
      </c>
      <c r="I43" s="33" t="s">
        <v>18</v>
      </c>
      <c r="J43" s="3"/>
      <c r="K43" s="3">
        <f t="shared" ref="K43" si="28">M43</f>
        <v>0</v>
      </c>
      <c r="L43" s="33" t="s">
        <v>18</v>
      </c>
      <c r="M43" s="3"/>
      <c r="N43" s="44" t="e">
        <f t="shared" si="23"/>
        <v>#DIV/0!</v>
      </c>
      <c r="O43" s="44" t="e">
        <f t="shared" si="24"/>
        <v>#DIV/0!</v>
      </c>
      <c r="P43" s="137"/>
    </row>
    <row r="44" spans="1:16" s="2" customFormat="1" ht="31.5" x14ac:dyDescent="0.25">
      <c r="A44" s="27" t="s">
        <v>161</v>
      </c>
      <c r="B44" s="160" t="s">
        <v>297</v>
      </c>
      <c r="C44" s="59" t="s">
        <v>57</v>
      </c>
      <c r="D44" s="59" t="s">
        <v>3</v>
      </c>
      <c r="E44" s="33">
        <f>G44</f>
        <v>1050.9000000000001</v>
      </c>
      <c r="F44" s="33" t="s">
        <v>18</v>
      </c>
      <c r="G44" s="37">
        <v>1050.9000000000001</v>
      </c>
      <c r="H44" s="3">
        <f>J44</f>
        <v>1050.8642500000001</v>
      </c>
      <c r="I44" s="33"/>
      <c r="J44" s="3">
        <v>1050.8642500000001</v>
      </c>
      <c r="K44" s="3">
        <f>M44</f>
        <v>1050.8642500000001</v>
      </c>
      <c r="L44" s="33"/>
      <c r="M44" s="3">
        <f>J44</f>
        <v>1050.8642500000001</v>
      </c>
      <c r="N44" s="8">
        <f t="shared" si="23"/>
        <v>0.99996598153963268</v>
      </c>
      <c r="O44" s="8">
        <f t="shared" si="24"/>
        <v>0.99996598153963268</v>
      </c>
      <c r="P44" s="137"/>
    </row>
    <row r="45" spans="1:16" s="2" customFormat="1" ht="51.75" customHeight="1" x14ac:dyDescent="0.25">
      <c r="A45" s="27" t="s">
        <v>160</v>
      </c>
      <c r="B45" s="198" t="s">
        <v>445</v>
      </c>
      <c r="C45" s="198"/>
      <c r="D45" s="198"/>
      <c r="E45" s="36">
        <f>SUM(E46:E47)</f>
        <v>2498.1999999999998</v>
      </c>
      <c r="F45" s="36">
        <f t="shared" ref="F45:M45" si="29">SUM(F46:F47)</f>
        <v>0</v>
      </c>
      <c r="G45" s="36">
        <f t="shared" si="29"/>
        <v>2498.1999999999998</v>
      </c>
      <c r="H45" s="36">
        <f t="shared" si="29"/>
        <v>2498.0803499999997</v>
      </c>
      <c r="I45" s="36">
        <f t="shared" si="29"/>
        <v>0</v>
      </c>
      <c r="J45" s="36">
        <f t="shared" si="29"/>
        <v>2498.0803499999997</v>
      </c>
      <c r="K45" s="36">
        <f t="shared" si="29"/>
        <v>2498.0803499999997</v>
      </c>
      <c r="L45" s="36">
        <f t="shared" si="29"/>
        <v>0</v>
      </c>
      <c r="M45" s="36">
        <f t="shared" si="29"/>
        <v>2498.0803499999997</v>
      </c>
      <c r="N45" s="44">
        <f t="shared" si="23"/>
        <v>0.99995210551597147</v>
      </c>
      <c r="O45" s="44">
        <f t="shared" si="24"/>
        <v>0.99995210551597147</v>
      </c>
      <c r="P45" s="137"/>
    </row>
    <row r="46" spans="1:16" s="2" customFormat="1" ht="94.5" x14ac:dyDescent="0.25">
      <c r="A46" s="27" t="s">
        <v>162</v>
      </c>
      <c r="B46" s="160" t="s">
        <v>545</v>
      </c>
      <c r="C46" s="59" t="s">
        <v>57</v>
      </c>
      <c r="D46" s="59" t="s">
        <v>26</v>
      </c>
      <c r="E46" s="33">
        <f>G46</f>
        <v>2466</v>
      </c>
      <c r="F46" s="33" t="s">
        <v>18</v>
      </c>
      <c r="G46" s="37">
        <v>2466</v>
      </c>
      <c r="H46" s="3">
        <f>J46</f>
        <v>2465.8803499999999</v>
      </c>
      <c r="I46" s="3" t="s">
        <v>18</v>
      </c>
      <c r="J46" s="3">
        <v>2465.8803499999999</v>
      </c>
      <c r="K46" s="3">
        <f>M46</f>
        <v>2465.8803499999999</v>
      </c>
      <c r="L46" s="3" t="s">
        <v>18</v>
      </c>
      <c r="M46" s="3">
        <f>J46</f>
        <v>2465.8803499999999</v>
      </c>
      <c r="N46" s="8">
        <f t="shared" si="23"/>
        <v>0.99995148012976476</v>
      </c>
      <c r="O46" s="8">
        <f t="shared" si="24"/>
        <v>0.99995148012976476</v>
      </c>
      <c r="P46" s="137"/>
    </row>
    <row r="47" spans="1:16" s="2" customFormat="1" ht="31.5" x14ac:dyDescent="0.25">
      <c r="A47" s="27" t="s">
        <v>451</v>
      </c>
      <c r="B47" s="160" t="s">
        <v>446</v>
      </c>
      <c r="C47" s="59" t="s">
        <v>57</v>
      </c>
      <c r="D47" s="59" t="s">
        <v>26</v>
      </c>
      <c r="E47" s="33">
        <f>G47</f>
        <v>32.200000000000003</v>
      </c>
      <c r="F47" s="33" t="s">
        <v>18</v>
      </c>
      <c r="G47" s="37">
        <v>32.200000000000003</v>
      </c>
      <c r="H47" s="3">
        <f>J47</f>
        <v>32.200000000000003</v>
      </c>
      <c r="I47" s="3" t="s">
        <v>18</v>
      </c>
      <c r="J47" s="3">
        <v>32.200000000000003</v>
      </c>
      <c r="K47" s="3">
        <f>M47</f>
        <v>32.200000000000003</v>
      </c>
      <c r="L47" s="3" t="s">
        <v>18</v>
      </c>
      <c r="M47" s="3">
        <f>J47</f>
        <v>32.200000000000003</v>
      </c>
      <c r="N47" s="8">
        <f t="shared" si="23"/>
        <v>1</v>
      </c>
      <c r="O47" s="8">
        <f t="shared" si="24"/>
        <v>1</v>
      </c>
      <c r="P47" s="137"/>
    </row>
    <row r="48" spans="1:16" s="2" customFormat="1" ht="57" customHeight="1" x14ac:dyDescent="0.25">
      <c r="A48" s="27" t="s">
        <v>453</v>
      </c>
      <c r="B48" s="198" t="s">
        <v>452</v>
      </c>
      <c r="C48" s="198"/>
      <c r="D48" s="198"/>
      <c r="E48" s="36">
        <f t="shared" ref="E48:E60" si="30">G48</f>
        <v>1030.9000000000001</v>
      </c>
      <c r="F48" s="36">
        <v>0</v>
      </c>
      <c r="G48" s="36">
        <f>SUM(G49:G60)</f>
        <v>1030.9000000000001</v>
      </c>
      <c r="H48" s="6">
        <f>J48</f>
        <v>1022.8724900000001</v>
      </c>
      <c r="I48" s="6">
        <v>0</v>
      </c>
      <c r="J48" s="6">
        <f>SUM(J49:J60)</f>
        <v>1022.8724900000001</v>
      </c>
      <c r="K48" s="6">
        <f>M48</f>
        <v>1022.8724900000001</v>
      </c>
      <c r="L48" s="6">
        <v>0</v>
      </c>
      <c r="M48" s="6">
        <f>SUM(M49:M60)</f>
        <v>1022.8724900000001</v>
      </c>
      <c r="N48" s="44">
        <f t="shared" si="23"/>
        <v>0.99221310505383642</v>
      </c>
      <c r="O48" s="44">
        <f t="shared" si="24"/>
        <v>0.99221310505383642</v>
      </c>
      <c r="P48" s="137"/>
    </row>
    <row r="49" spans="1:16" s="2" customFormat="1" ht="33" x14ac:dyDescent="0.25">
      <c r="A49" s="27" t="s">
        <v>454</v>
      </c>
      <c r="B49" s="76" t="s">
        <v>79</v>
      </c>
      <c r="C49" s="31" t="s">
        <v>57</v>
      </c>
      <c r="D49" s="31" t="s">
        <v>26</v>
      </c>
      <c r="E49" s="33">
        <f t="shared" si="30"/>
        <v>26.6</v>
      </c>
      <c r="F49" s="33" t="s">
        <v>18</v>
      </c>
      <c r="G49" s="64">
        <f>3.8+22.8</f>
        <v>26.6</v>
      </c>
      <c r="H49" s="3">
        <f>J49</f>
        <v>26.6</v>
      </c>
      <c r="I49" s="33" t="s">
        <v>18</v>
      </c>
      <c r="J49" s="3">
        <v>26.6</v>
      </c>
      <c r="K49" s="3">
        <f>M49</f>
        <v>26.6</v>
      </c>
      <c r="L49" s="3" t="s">
        <v>18</v>
      </c>
      <c r="M49" s="3">
        <f>J49</f>
        <v>26.6</v>
      </c>
      <c r="N49" s="8">
        <f t="shared" ref="N49:N60" si="31">H49/E49</f>
        <v>1</v>
      </c>
      <c r="O49" s="8">
        <f t="shared" ref="O49:O60" si="32">K49/E49</f>
        <v>1</v>
      </c>
      <c r="P49" s="137"/>
    </row>
    <row r="50" spans="1:16" s="2" customFormat="1" ht="33" x14ac:dyDescent="0.25">
      <c r="A50" s="27" t="s">
        <v>455</v>
      </c>
      <c r="B50" s="76" t="s">
        <v>44</v>
      </c>
      <c r="C50" s="31" t="s">
        <v>57</v>
      </c>
      <c r="D50" s="31" t="s">
        <v>26</v>
      </c>
      <c r="E50" s="33">
        <f t="shared" si="30"/>
        <v>98.5</v>
      </c>
      <c r="F50" s="33" t="s">
        <v>18</v>
      </c>
      <c r="G50" s="64">
        <v>98.5</v>
      </c>
      <c r="H50" s="3">
        <f t="shared" ref="H50:H60" si="33">J50</f>
        <v>98.5</v>
      </c>
      <c r="I50" s="3" t="s">
        <v>18</v>
      </c>
      <c r="J50" s="3">
        <v>98.5</v>
      </c>
      <c r="K50" s="3">
        <f t="shared" ref="K50:K59" si="34">M50</f>
        <v>98.5</v>
      </c>
      <c r="L50" s="3" t="s">
        <v>18</v>
      </c>
      <c r="M50" s="3">
        <f t="shared" ref="M50:M60" si="35">J50</f>
        <v>98.5</v>
      </c>
      <c r="N50" s="8">
        <f t="shared" si="31"/>
        <v>1</v>
      </c>
      <c r="O50" s="8">
        <f t="shared" si="32"/>
        <v>1</v>
      </c>
      <c r="P50" s="137"/>
    </row>
    <row r="51" spans="1:16" s="2" customFormat="1" ht="33" x14ac:dyDescent="0.25">
      <c r="A51" s="27" t="s">
        <v>456</v>
      </c>
      <c r="B51" s="76" t="s">
        <v>45</v>
      </c>
      <c r="C51" s="31" t="s">
        <v>57</v>
      </c>
      <c r="D51" s="31" t="s">
        <v>26</v>
      </c>
      <c r="E51" s="33">
        <f t="shared" si="30"/>
        <v>111.6</v>
      </c>
      <c r="F51" s="33" t="s">
        <v>18</v>
      </c>
      <c r="G51" s="64">
        <v>111.6</v>
      </c>
      <c r="H51" s="3">
        <f>J51</f>
        <v>111.6</v>
      </c>
      <c r="I51" s="3" t="s">
        <v>18</v>
      </c>
      <c r="J51" s="3">
        <v>111.6</v>
      </c>
      <c r="K51" s="3">
        <f t="shared" si="34"/>
        <v>111.6</v>
      </c>
      <c r="L51" s="3" t="s">
        <v>18</v>
      </c>
      <c r="M51" s="3">
        <f t="shared" si="35"/>
        <v>111.6</v>
      </c>
      <c r="N51" s="8">
        <f t="shared" si="31"/>
        <v>1</v>
      </c>
      <c r="O51" s="8">
        <f t="shared" si="32"/>
        <v>1</v>
      </c>
      <c r="P51" s="137"/>
    </row>
    <row r="52" spans="1:16" s="2" customFormat="1" ht="33" x14ac:dyDescent="0.25">
      <c r="A52" s="27" t="s">
        <v>457</v>
      </c>
      <c r="B52" s="76" t="s">
        <v>47</v>
      </c>
      <c r="C52" s="31" t="s">
        <v>57</v>
      </c>
      <c r="D52" s="31" t="s">
        <v>26</v>
      </c>
      <c r="E52" s="33">
        <f t="shared" si="30"/>
        <v>109.6</v>
      </c>
      <c r="F52" s="33" t="s">
        <v>18</v>
      </c>
      <c r="G52" s="64">
        <v>109.6</v>
      </c>
      <c r="H52" s="3">
        <f t="shared" si="33"/>
        <v>101.6507</v>
      </c>
      <c r="I52" s="3" t="s">
        <v>18</v>
      </c>
      <c r="J52" s="3">
        <v>101.6507</v>
      </c>
      <c r="K52" s="3">
        <f t="shared" si="34"/>
        <v>101.6507</v>
      </c>
      <c r="L52" s="3" t="s">
        <v>18</v>
      </c>
      <c r="M52" s="3">
        <f t="shared" si="35"/>
        <v>101.6507</v>
      </c>
      <c r="N52" s="8">
        <f t="shared" si="31"/>
        <v>0.92746989051094897</v>
      </c>
      <c r="O52" s="8">
        <f t="shared" si="32"/>
        <v>0.92746989051094897</v>
      </c>
      <c r="P52" s="137"/>
    </row>
    <row r="53" spans="1:16" s="2" customFormat="1" ht="33" x14ac:dyDescent="0.25">
      <c r="A53" s="27" t="s">
        <v>458</v>
      </c>
      <c r="B53" s="76" t="s">
        <v>48</v>
      </c>
      <c r="C53" s="31" t="s">
        <v>57</v>
      </c>
      <c r="D53" s="31" t="s">
        <v>26</v>
      </c>
      <c r="E53" s="33">
        <f t="shared" si="30"/>
        <v>18.100000000000001</v>
      </c>
      <c r="F53" s="33" t="s">
        <v>18</v>
      </c>
      <c r="G53" s="64">
        <f>2.6+15.5</f>
        <v>18.100000000000001</v>
      </c>
      <c r="H53" s="3">
        <f>J53</f>
        <v>18.099039999999999</v>
      </c>
      <c r="I53" s="45" t="s">
        <v>18</v>
      </c>
      <c r="J53" s="3">
        <v>18.099039999999999</v>
      </c>
      <c r="K53" s="3">
        <f t="shared" si="34"/>
        <v>18.099039999999999</v>
      </c>
      <c r="L53" s="45" t="s">
        <v>18</v>
      </c>
      <c r="M53" s="3">
        <f t="shared" si="35"/>
        <v>18.099039999999999</v>
      </c>
      <c r="N53" s="8">
        <f t="shared" si="31"/>
        <v>0.99994696132596672</v>
      </c>
      <c r="O53" s="8">
        <f t="shared" si="32"/>
        <v>0.99994696132596672</v>
      </c>
      <c r="P53" s="137"/>
    </row>
    <row r="54" spans="1:16" s="2" customFormat="1" ht="33" x14ac:dyDescent="0.25">
      <c r="A54" s="27" t="s">
        <v>459</v>
      </c>
      <c r="B54" s="76" t="s">
        <v>49</v>
      </c>
      <c r="C54" s="31" t="s">
        <v>57</v>
      </c>
      <c r="D54" s="31" t="s">
        <v>26</v>
      </c>
      <c r="E54" s="33">
        <f t="shared" si="30"/>
        <v>130.69999999999999</v>
      </c>
      <c r="F54" s="33" t="s">
        <v>18</v>
      </c>
      <c r="G54" s="64">
        <v>130.69999999999999</v>
      </c>
      <c r="H54" s="3">
        <f t="shared" si="33"/>
        <v>130.69999999999999</v>
      </c>
      <c r="I54" s="3" t="s">
        <v>18</v>
      </c>
      <c r="J54" s="3">
        <v>130.69999999999999</v>
      </c>
      <c r="K54" s="3">
        <f t="shared" si="34"/>
        <v>130.69999999999999</v>
      </c>
      <c r="L54" s="3" t="s">
        <v>18</v>
      </c>
      <c r="M54" s="3">
        <f t="shared" si="35"/>
        <v>130.69999999999999</v>
      </c>
      <c r="N54" s="8">
        <f t="shared" si="31"/>
        <v>1</v>
      </c>
      <c r="O54" s="8">
        <f t="shared" si="32"/>
        <v>1</v>
      </c>
      <c r="P54" s="137"/>
    </row>
    <row r="55" spans="1:16" s="2" customFormat="1" ht="33" x14ac:dyDescent="0.25">
      <c r="A55" s="27" t="s">
        <v>460</v>
      </c>
      <c r="B55" s="76" t="s">
        <v>50</v>
      </c>
      <c r="C55" s="31" t="s">
        <v>57</v>
      </c>
      <c r="D55" s="31" t="s">
        <v>26</v>
      </c>
      <c r="E55" s="33">
        <f t="shared" si="30"/>
        <v>144.80000000000001</v>
      </c>
      <c r="F55" s="33" t="s">
        <v>18</v>
      </c>
      <c r="G55" s="64">
        <v>144.80000000000001</v>
      </c>
      <c r="H55" s="3">
        <f t="shared" si="33"/>
        <v>144.80000000000001</v>
      </c>
      <c r="I55" s="3" t="s">
        <v>18</v>
      </c>
      <c r="J55" s="3">
        <v>144.80000000000001</v>
      </c>
      <c r="K55" s="3">
        <f t="shared" si="34"/>
        <v>144.80000000000001</v>
      </c>
      <c r="L55" s="3" t="s">
        <v>18</v>
      </c>
      <c r="M55" s="3">
        <f t="shared" si="35"/>
        <v>144.80000000000001</v>
      </c>
      <c r="N55" s="8">
        <f t="shared" si="31"/>
        <v>1</v>
      </c>
      <c r="O55" s="8">
        <f t="shared" si="32"/>
        <v>1</v>
      </c>
      <c r="P55" s="137"/>
    </row>
    <row r="56" spans="1:16" s="2" customFormat="1" ht="33" x14ac:dyDescent="0.25">
      <c r="A56" s="27" t="s">
        <v>461</v>
      </c>
      <c r="B56" s="76" t="s">
        <v>61</v>
      </c>
      <c r="C56" s="31" t="s">
        <v>57</v>
      </c>
      <c r="D56" s="31" t="s">
        <v>26</v>
      </c>
      <c r="E56" s="33">
        <f t="shared" si="30"/>
        <v>34.6</v>
      </c>
      <c r="F56" s="33" t="s">
        <v>18</v>
      </c>
      <c r="G56" s="64">
        <v>34.6</v>
      </c>
      <c r="H56" s="3">
        <f t="shared" si="33"/>
        <v>34.6</v>
      </c>
      <c r="I56" s="3" t="s">
        <v>18</v>
      </c>
      <c r="J56" s="3">
        <v>34.6</v>
      </c>
      <c r="K56" s="3">
        <f t="shared" si="34"/>
        <v>34.6</v>
      </c>
      <c r="L56" s="3" t="s">
        <v>18</v>
      </c>
      <c r="M56" s="3">
        <f t="shared" si="35"/>
        <v>34.6</v>
      </c>
      <c r="N56" s="8">
        <f t="shared" si="31"/>
        <v>1</v>
      </c>
      <c r="O56" s="8">
        <f t="shared" si="32"/>
        <v>1</v>
      </c>
      <c r="P56" s="137"/>
    </row>
    <row r="57" spans="1:16" s="2" customFormat="1" ht="33" x14ac:dyDescent="0.25">
      <c r="A57" s="27" t="s">
        <v>462</v>
      </c>
      <c r="B57" s="76" t="s">
        <v>51</v>
      </c>
      <c r="C57" s="31" t="s">
        <v>57</v>
      </c>
      <c r="D57" s="31" t="s">
        <v>26</v>
      </c>
      <c r="E57" s="33">
        <f t="shared" si="30"/>
        <v>72.900000000000006</v>
      </c>
      <c r="F57" s="33" t="s">
        <v>18</v>
      </c>
      <c r="G57" s="64">
        <v>72.900000000000006</v>
      </c>
      <c r="H57" s="3">
        <f>J57</f>
        <v>72.900000000000006</v>
      </c>
      <c r="I57" s="3" t="s">
        <v>18</v>
      </c>
      <c r="J57" s="3">
        <v>72.900000000000006</v>
      </c>
      <c r="K57" s="3">
        <f t="shared" si="34"/>
        <v>72.900000000000006</v>
      </c>
      <c r="L57" s="3" t="s">
        <v>18</v>
      </c>
      <c r="M57" s="3">
        <f t="shared" si="35"/>
        <v>72.900000000000006</v>
      </c>
      <c r="N57" s="8">
        <f t="shared" si="31"/>
        <v>1</v>
      </c>
      <c r="O57" s="8">
        <f t="shared" si="32"/>
        <v>1</v>
      </c>
      <c r="P57" s="137"/>
    </row>
    <row r="58" spans="1:16" s="2" customFormat="1" ht="33" x14ac:dyDescent="0.25">
      <c r="A58" s="27" t="s">
        <v>463</v>
      </c>
      <c r="B58" s="76" t="s">
        <v>80</v>
      </c>
      <c r="C58" s="31" t="s">
        <v>57</v>
      </c>
      <c r="D58" s="31" t="s">
        <v>26</v>
      </c>
      <c r="E58" s="33">
        <f t="shared" si="30"/>
        <v>27.099999999999998</v>
      </c>
      <c r="F58" s="33" t="s">
        <v>18</v>
      </c>
      <c r="G58" s="64">
        <f>3.9+23.2</f>
        <v>27.099999999999998</v>
      </c>
      <c r="H58" s="3">
        <f>J58</f>
        <v>27.1</v>
      </c>
      <c r="I58" s="3" t="s">
        <v>18</v>
      </c>
      <c r="J58" s="3">
        <v>27.1</v>
      </c>
      <c r="K58" s="3">
        <f>M58</f>
        <v>27.1</v>
      </c>
      <c r="L58" s="3" t="s">
        <v>18</v>
      </c>
      <c r="M58" s="3">
        <f t="shared" si="35"/>
        <v>27.1</v>
      </c>
      <c r="N58" s="8">
        <f t="shared" si="31"/>
        <v>1.0000000000000002</v>
      </c>
      <c r="O58" s="8">
        <f t="shared" si="32"/>
        <v>1.0000000000000002</v>
      </c>
      <c r="P58" s="137"/>
    </row>
    <row r="59" spans="1:16" s="2" customFormat="1" ht="33" x14ac:dyDescent="0.25">
      <c r="A59" s="27" t="s">
        <v>464</v>
      </c>
      <c r="B59" s="76" t="s">
        <v>52</v>
      </c>
      <c r="C59" s="31" t="s">
        <v>57</v>
      </c>
      <c r="D59" s="31" t="s">
        <v>26</v>
      </c>
      <c r="E59" s="33">
        <f t="shared" si="30"/>
        <v>186.1</v>
      </c>
      <c r="F59" s="33" t="s">
        <v>18</v>
      </c>
      <c r="G59" s="64">
        <v>186.1</v>
      </c>
      <c r="H59" s="3">
        <f t="shared" si="33"/>
        <v>186.1</v>
      </c>
      <c r="I59" s="3" t="s">
        <v>18</v>
      </c>
      <c r="J59" s="3">
        <v>186.1</v>
      </c>
      <c r="K59" s="3">
        <f t="shared" si="34"/>
        <v>186.1</v>
      </c>
      <c r="L59" s="3" t="s">
        <v>18</v>
      </c>
      <c r="M59" s="3">
        <f t="shared" si="35"/>
        <v>186.1</v>
      </c>
      <c r="N59" s="8">
        <f t="shared" si="31"/>
        <v>1</v>
      </c>
      <c r="O59" s="8">
        <f t="shared" si="32"/>
        <v>1</v>
      </c>
      <c r="P59" s="137"/>
    </row>
    <row r="60" spans="1:16" s="2" customFormat="1" ht="33" x14ac:dyDescent="0.25">
      <c r="A60" s="27" t="s">
        <v>465</v>
      </c>
      <c r="B60" s="76" t="s">
        <v>55</v>
      </c>
      <c r="C60" s="31" t="s">
        <v>57</v>
      </c>
      <c r="D60" s="31" t="s">
        <v>26</v>
      </c>
      <c r="E60" s="33">
        <f t="shared" si="30"/>
        <v>70.3</v>
      </c>
      <c r="F60" s="33" t="s">
        <v>18</v>
      </c>
      <c r="G60" s="64">
        <v>70.3</v>
      </c>
      <c r="H60" s="3">
        <f t="shared" si="33"/>
        <v>70.222750000000005</v>
      </c>
      <c r="I60" s="3" t="s">
        <v>18</v>
      </c>
      <c r="J60" s="3">
        <v>70.222750000000005</v>
      </c>
      <c r="K60" s="3">
        <f>M60</f>
        <v>70.222750000000005</v>
      </c>
      <c r="L60" s="3" t="s">
        <v>18</v>
      </c>
      <c r="M60" s="3">
        <f t="shared" si="35"/>
        <v>70.222750000000005</v>
      </c>
      <c r="N60" s="8">
        <f t="shared" si="31"/>
        <v>0.99890113798008551</v>
      </c>
      <c r="O60" s="8">
        <f t="shared" si="32"/>
        <v>0.99890113798008551</v>
      </c>
      <c r="P60" s="137"/>
    </row>
    <row r="61" spans="1:16" s="2" customFormat="1" ht="54" hidden="1" customHeight="1" x14ac:dyDescent="0.25">
      <c r="A61" s="27"/>
      <c r="B61" s="198" t="s">
        <v>447</v>
      </c>
      <c r="C61" s="198"/>
      <c r="D61" s="198"/>
      <c r="E61" s="36">
        <v>0</v>
      </c>
      <c r="F61" s="36">
        <f t="shared" ref="F61:M61" si="36">SUM(F62:F62)</f>
        <v>0</v>
      </c>
      <c r="G61" s="36">
        <f t="shared" si="36"/>
        <v>0</v>
      </c>
      <c r="H61" s="36">
        <f t="shared" si="36"/>
        <v>0</v>
      </c>
      <c r="I61" s="36">
        <f t="shared" si="36"/>
        <v>0</v>
      </c>
      <c r="J61" s="36">
        <f t="shared" si="36"/>
        <v>0</v>
      </c>
      <c r="K61" s="36">
        <f t="shared" si="36"/>
        <v>0</v>
      </c>
      <c r="L61" s="36">
        <f t="shared" si="36"/>
        <v>0</v>
      </c>
      <c r="M61" s="36">
        <f t="shared" si="36"/>
        <v>0</v>
      </c>
      <c r="N61" s="44">
        <v>0</v>
      </c>
      <c r="O61" s="44">
        <v>0</v>
      </c>
      <c r="P61" s="137"/>
    </row>
    <row r="62" spans="1:16" s="2" customFormat="1" ht="2.25" hidden="1" customHeight="1" x14ac:dyDescent="0.25">
      <c r="A62" s="27" t="s">
        <v>115</v>
      </c>
      <c r="B62" s="161" t="s">
        <v>81</v>
      </c>
      <c r="C62" s="31" t="s">
        <v>196</v>
      </c>
      <c r="D62" s="31" t="s">
        <v>26</v>
      </c>
      <c r="E62" s="33">
        <f t="shared" ref="E62" si="37">G62</f>
        <v>0</v>
      </c>
      <c r="F62" s="33" t="s">
        <v>18</v>
      </c>
      <c r="G62" s="37"/>
      <c r="H62" s="3">
        <f t="shared" ref="H62" si="38">J62</f>
        <v>0</v>
      </c>
      <c r="I62" s="3" t="s">
        <v>18</v>
      </c>
      <c r="J62" s="3"/>
      <c r="K62" s="3">
        <f t="shared" ref="K62" si="39">M62</f>
        <v>0</v>
      </c>
      <c r="L62" s="3" t="s">
        <v>18</v>
      </c>
      <c r="M62" s="3"/>
      <c r="N62" s="44" t="e">
        <f>H62/E62</f>
        <v>#DIV/0!</v>
      </c>
      <c r="O62" s="44" t="e">
        <f>K62/E62</f>
        <v>#DIV/0!</v>
      </c>
      <c r="P62" s="137"/>
    </row>
    <row r="63" spans="1:16" s="2" customFormat="1" ht="56.25" hidden="1" customHeight="1" x14ac:dyDescent="0.25">
      <c r="A63" s="27"/>
      <c r="B63" s="198" t="s">
        <v>82</v>
      </c>
      <c r="C63" s="198"/>
      <c r="D63" s="198"/>
      <c r="E63" s="36">
        <v>0</v>
      </c>
      <c r="F63" s="36">
        <f t="shared" ref="F63:M63" si="40">SUM(F64:F64)</f>
        <v>0</v>
      </c>
      <c r="G63" s="36">
        <f t="shared" si="40"/>
        <v>0</v>
      </c>
      <c r="H63" s="36">
        <f t="shared" si="40"/>
        <v>0</v>
      </c>
      <c r="I63" s="36">
        <f t="shared" si="40"/>
        <v>0</v>
      </c>
      <c r="J63" s="36">
        <f t="shared" si="40"/>
        <v>0</v>
      </c>
      <c r="K63" s="36">
        <f t="shared" si="40"/>
        <v>0</v>
      </c>
      <c r="L63" s="36">
        <f t="shared" si="40"/>
        <v>0</v>
      </c>
      <c r="M63" s="36">
        <f t="shared" si="40"/>
        <v>0</v>
      </c>
      <c r="N63" s="44">
        <v>0</v>
      </c>
      <c r="O63" s="44">
        <v>0</v>
      </c>
      <c r="P63" s="137"/>
    </row>
    <row r="64" spans="1:16" s="2" customFormat="1" ht="33.75" hidden="1" customHeight="1" x14ac:dyDescent="0.25">
      <c r="A64" s="27" t="s">
        <v>116</v>
      </c>
      <c r="B64" s="162" t="s">
        <v>61</v>
      </c>
      <c r="C64" s="31" t="s">
        <v>57</v>
      </c>
      <c r="D64" s="31" t="s">
        <v>26</v>
      </c>
      <c r="E64" s="33">
        <f t="shared" ref="E64" si="41">G64</f>
        <v>0</v>
      </c>
      <c r="F64" s="33" t="s">
        <v>18</v>
      </c>
      <c r="G64" s="37"/>
      <c r="H64" s="3">
        <f>J64</f>
        <v>0</v>
      </c>
      <c r="I64" s="3" t="s">
        <v>18</v>
      </c>
      <c r="J64" s="3"/>
      <c r="K64" s="3">
        <f>M64</f>
        <v>0</v>
      </c>
      <c r="L64" s="3" t="s">
        <v>18</v>
      </c>
      <c r="M64" s="3"/>
      <c r="N64" s="44" t="e">
        <f>H64/E64</f>
        <v>#DIV/0!</v>
      </c>
      <c r="O64" s="44" t="e">
        <f>K64/E64</f>
        <v>#DIV/0!</v>
      </c>
      <c r="P64" s="137"/>
    </row>
    <row r="65" spans="1:16" s="2" customFormat="1" ht="16.5" hidden="1" customHeight="1" x14ac:dyDescent="0.25">
      <c r="A65" s="27"/>
      <c r="B65" s="196" t="s">
        <v>181</v>
      </c>
      <c r="C65" s="196"/>
      <c r="D65" s="197"/>
      <c r="E65" s="36">
        <v>0</v>
      </c>
      <c r="F65" s="36">
        <f t="shared" ref="F65:M67" si="42">F66</f>
        <v>0</v>
      </c>
      <c r="G65" s="36">
        <f t="shared" si="42"/>
        <v>0</v>
      </c>
      <c r="H65" s="36">
        <f t="shared" si="42"/>
        <v>0</v>
      </c>
      <c r="I65" s="36">
        <f t="shared" si="42"/>
        <v>0</v>
      </c>
      <c r="J65" s="36">
        <f t="shared" si="42"/>
        <v>0</v>
      </c>
      <c r="K65" s="36">
        <f t="shared" si="42"/>
        <v>0</v>
      </c>
      <c r="L65" s="36">
        <f t="shared" si="42"/>
        <v>0</v>
      </c>
      <c r="M65" s="36">
        <f t="shared" si="42"/>
        <v>0</v>
      </c>
      <c r="N65" s="44">
        <v>0</v>
      </c>
      <c r="O65" s="44">
        <v>0</v>
      </c>
      <c r="P65" s="137"/>
    </row>
    <row r="66" spans="1:16" s="2" customFormat="1" ht="49.5" hidden="1" customHeight="1" x14ac:dyDescent="0.25">
      <c r="A66" s="27" t="s">
        <v>183</v>
      </c>
      <c r="B66" s="162" t="s">
        <v>182</v>
      </c>
      <c r="C66" s="31" t="s">
        <v>25</v>
      </c>
      <c r="D66" s="31" t="s">
        <v>98</v>
      </c>
      <c r="E66" s="36">
        <f t="shared" ref="E66" si="43">E67</f>
        <v>0</v>
      </c>
      <c r="F66" s="33"/>
      <c r="G66" s="33"/>
      <c r="H66" s="33">
        <f>I66+J66</f>
        <v>0</v>
      </c>
      <c r="I66" s="33"/>
      <c r="J66" s="33"/>
      <c r="K66" s="33">
        <f>L66+M66</f>
        <v>0</v>
      </c>
      <c r="L66" s="33"/>
      <c r="M66" s="33"/>
      <c r="N66" s="44" t="e">
        <f>H66/E66</f>
        <v>#DIV/0!</v>
      </c>
      <c r="O66" s="44" t="e">
        <f>K66/E66</f>
        <v>#DIV/0!</v>
      </c>
      <c r="P66" s="137"/>
    </row>
    <row r="67" spans="1:16" s="2" customFormat="1" ht="42.75" hidden="1" customHeight="1" x14ac:dyDescent="0.25">
      <c r="A67" s="27"/>
      <c r="B67" s="196" t="s">
        <v>448</v>
      </c>
      <c r="C67" s="196"/>
      <c r="D67" s="197"/>
      <c r="E67" s="36">
        <v>0</v>
      </c>
      <c r="F67" s="36">
        <f t="shared" si="42"/>
        <v>0</v>
      </c>
      <c r="G67" s="36">
        <v>0</v>
      </c>
      <c r="H67" s="36">
        <v>0</v>
      </c>
      <c r="I67" s="36">
        <f t="shared" si="42"/>
        <v>0</v>
      </c>
      <c r="J67" s="36">
        <v>0</v>
      </c>
      <c r="K67" s="36">
        <v>0</v>
      </c>
      <c r="L67" s="36">
        <f t="shared" si="42"/>
        <v>0</v>
      </c>
      <c r="M67" s="36">
        <v>0</v>
      </c>
      <c r="N67" s="44">
        <v>0</v>
      </c>
      <c r="O67" s="44">
        <v>0</v>
      </c>
      <c r="P67" s="137"/>
    </row>
    <row r="68" spans="1:16" s="2" customFormat="1" x14ac:dyDescent="0.25">
      <c r="A68" s="31"/>
      <c r="B68" s="32" t="s">
        <v>2</v>
      </c>
      <c r="C68" s="32"/>
      <c r="D68" s="33"/>
      <c r="E68" s="36">
        <f>E6+E20+E24+E41+E61+E63+E65</f>
        <v>29151.100000000002</v>
      </c>
      <c r="F68" s="36">
        <f t="shared" ref="F68:M68" si="44">F6+F20+F24+F41+F61+F63+F65</f>
        <v>0</v>
      </c>
      <c r="G68" s="36">
        <f t="shared" si="44"/>
        <v>29151.100000000002</v>
      </c>
      <c r="H68" s="36">
        <f t="shared" si="44"/>
        <v>25002.845740000004</v>
      </c>
      <c r="I68" s="36">
        <f t="shared" si="44"/>
        <v>0</v>
      </c>
      <c r="J68" s="36">
        <f t="shared" si="44"/>
        <v>25002.845740000004</v>
      </c>
      <c r="K68" s="36">
        <f t="shared" si="44"/>
        <v>25002.845740000004</v>
      </c>
      <c r="L68" s="36">
        <f t="shared" si="44"/>
        <v>0</v>
      </c>
      <c r="M68" s="36">
        <f t="shared" si="44"/>
        <v>25002.845740000004</v>
      </c>
      <c r="N68" s="44">
        <f>H68/E68</f>
        <v>0.85769819114887613</v>
      </c>
      <c r="O68" s="44">
        <f>K68/E68</f>
        <v>0.85769819114887613</v>
      </c>
      <c r="P68" s="137"/>
    </row>
    <row r="95" ht="30.75" customHeight="1" x14ac:dyDescent="0.25"/>
    <row r="97" ht="18.75" customHeight="1" x14ac:dyDescent="0.25"/>
    <row r="98" ht="18.75" customHeight="1" x14ac:dyDescent="0.25"/>
    <row r="101" ht="18.75" customHeight="1" x14ac:dyDescent="0.25"/>
    <row r="103" ht="18.75" customHeight="1" x14ac:dyDescent="0.25"/>
    <row r="104" ht="18.75" customHeight="1" x14ac:dyDescent="0.25"/>
  </sheetData>
  <mergeCells count="22">
    <mergeCell ref="B67:D67"/>
    <mergeCell ref="B6:D6"/>
    <mergeCell ref="B20:D20"/>
    <mergeCell ref="H3:J3"/>
    <mergeCell ref="B65:D65"/>
    <mergeCell ref="B63:D63"/>
    <mergeCell ref="B24:D24"/>
    <mergeCell ref="B41:D41"/>
    <mergeCell ref="B42:D42"/>
    <mergeCell ref="B48:D48"/>
    <mergeCell ref="B61:D61"/>
    <mergeCell ref="B45:D45"/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E3:G3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2" manualBreakCount="2">
    <brk id="29" max="14" man="1"/>
    <brk id="5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view="pageBreakPreview" zoomScale="90" zoomScaleNormal="100" zoomScaleSheetLayoutView="90" workbookViewId="0">
      <selection activeCell="A10" sqref="A7:A10"/>
    </sheetView>
  </sheetViews>
  <sheetFormatPr defaultRowHeight="15.75" x14ac:dyDescent="0.25"/>
  <cols>
    <col min="1" max="1" width="6.5703125" style="10" customWidth="1"/>
    <col min="2" max="2" width="35.28515625" style="10" customWidth="1"/>
    <col min="3" max="3" width="14" style="10" hidden="1" customWidth="1"/>
    <col min="4" max="4" width="11.42578125" style="10" hidden="1" customWidth="1"/>
    <col min="5" max="5" width="21.7109375" style="10" customWidth="1"/>
    <col min="6" max="6" width="20.7109375" style="10" customWidth="1"/>
    <col min="7" max="7" width="14.85546875" style="10" customWidth="1"/>
    <col min="8" max="8" width="19.5703125" style="10" customWidth="1"/>
    <col min="9" max="9" width="15.7109375" style="10" customWidth="1"/>
    <col min="10" max="10" width="14.7109375" style="10" customWidth="1"/>
    <col min="11" max="12" width="14.140625" style="10" customWidth="1"/>
    <col min="13" max="13" width="15.140625" style="10" customWidth="1"/>
    <col min="14" max="255" width="9.140625" style="10"/>
    <col min="256" max="256" width="6.5703125" style="10" customWidth="1"/>
    <col min="257" max="257" width="35.28515625" style="10" customWidth="1"/>
    <col min="258" max="258" width="14" style="10" customWidth="1"/>
    <col min="259" max="259" width="11.42578125" style="10" customWidth="1"/>
    <col min="260" max="260" width="21.7109375" style="10" customWidth="1"/>
    <col min="261" max="261" width="13.7109375" style="10" customWidth="1"/>
    <col min="262" max="262" width="14.85546875" style="10" customWidth="1"/>
    <col min="263" max="263" width="19.5703125" style="10" customWidth="1"/>
    <col min="264" max="264" width="13.7109375" style="10" customWidth="1"/>
    <col min="265" max="265" width="14.7109375" style="10" customWidth="1"/>
    <col min="266" max="267" width="14.140625" style="10" customWidth="1"/>
    <col min="268" max="268" width="15.140625" style="10" customWidth="1"/>
    <col min="269" max="269" width="21.5703125" style="10" customWidth="1"/>
    <col min="270" max="511" width="9.140625" style="10"/>
    <col min="512" max="512" width="6.5703125" style="10" customWidth="1"/>
    <col min="513" max="513" width="35.28515625" style="10" customWidth="1"/>
    <col min="514" max="514" width="14" style="10" customWidth="1"/>
    <col min="515" max="515" width="11.42578125" style="10" customWidth="1"/>
    <col min="516" max="516" width="21.7109375" style="10" customWidth="1"/>
    <col min="517" max="517" width="13.7109375" style="10" customWidth="1"/>
    <col min="518" max="518" width="14.85546875" style="10" customWidth="1"/>
    <col min="519" max="519" width="19.5703125" style="10" customWidth="1"/>
    <col min="520" max="520" width="13.7109375" style="10" customWidth="1"/>
    <col min="521" max="521" width="14.7109375" style="10" customWidth="1"/>
    <col min="522" max="523" width="14.140625" style="10" customWidth="1"/>
    <col min="524" max="524" width="15.140625" style="10" customWidth="1"/>
    <col min="525" max="525" width="21.5703125" style="10" customWidth="1"/>
    <col min="526" max="767" width="9.140625" style="10"/>
    <col min="768" max="768" width="6.5703125" style="10" customWidth="1"/>
    <col min="769" max="769" width="35.28515625" style="10" customWidth="1"/>
    <col min="770" max="770" width="14" style="10" customWidth="1"/>
    <col min="771" max="771" width="11.42578125" style="10" customWidth="1"/>
    <col min="772" max="772" width="21.7109375" style="10" customWidth="1"/>
    <col min="773" max="773" width="13.7109375" style="10" customWidth="1"/>
    <col min="774" max="774" width="14.85546875" style="10" customWidth="1"/>
    <col min="775" max="775" width="19.5703125" style="10" customWidth="1"/>
    <col min="776" max="776" width="13.7109375" style="10" customWidth="1"/>
    <col min="777" max="777" width="14.7109375" style="10" customWidth="1"/>
    <col min="778" max="779" width="14.140625" style="10" customWidth="1"/>
    <col min="780" max="780" width="15.140625" style="10" customWidth="1"/>
    <col min="781" max="781" width="21.5703125" style="10" customWidth="1"/>
    <col min="782" max="1023" width="9.140625" style="10"/>
    <col min="1024" max="1024" width="6.5703125" style="10" customWidth="1"/>
    <col min="1025" max="1025" width="35.28515625" style="10" customWidth="1"/>
    <col min="1026" max="1026" width="14" style="10" customWidth="1"/>
    <col min="1027" max="1027" width="11.42578125" style="10" customWidth="1"/>
    <col min="1028" max="1028" width="21.7109375" style="10" customWidth="1"/>
    <col min="1029" max="1029" width="13.7109375" style="10" customWidth="1"/>
    <col min="1030" max="1030" width="14.85546875" style="10" customWidth="1"/>
    <col min="1031" max="1031" width="19.5703125" style="10" customWidth="1"/>
    <col min="1032" max="1032" width="13.7109375" style="10" customWidth="1"/>
    <col min="1033" max="1033" width="14.7109375" style="10" customWidth="1"/>
    <col min="1034" max="1035" width="14.140625" style="10" customWidth="1"/>
    <col min="1036" max="1036" width="15.140625" style="10" customWidth="1"/>
    <col min="1037" max="1037" width="21.5703125" style="10" customWidth="1"/>
    <col min="1038" max="1279" width="9.140625" style="10"/>
    <col min="1280" max="1280" width="6.5703125" style="10" customWidth="1"/>
    <col min="1281" max="1281" width="35.28515625" style="10" customWidth="1"/>
    <col min="1282" max="1282" width="14" style="10" customWidth="1"/>
    <col min="1283" max="1283" width="11.42578125" style="10" customWidth="1"/>
    <col min="1284" max="1284" width="21.7109375" style="10" customWidth="1"/>
    <col min="1285" max="1285" width="13.7109375" style="10" customWidth="1"/>
    <col min="1286" max="1286" width="14.85546875" style="10" customWidth="1"/>
    <col min="1287" max="1287" width="19.5703125" style="10" customWidth="1"/>
    <col min="1288" max="1288" width="13.7109375" style="10" customWidth="1"/>
    <col min="1289" max="1289" width="14.7109375" style="10" customWidth="1"/>
    <col min="1290" max="1291" width="14.140625" style="10" customWidth="1"/>
    <col min="1292" max="1292" width="15.140625" style="10" customWidth="1"/>
    <col min="1293" max="1293" width="21.5703125" style="10" customWidth="1"/>
    <col min="1294" max="1535" width="9.140625" style="10"/>
    <col min="1536" max="1536" width="6.5703125" style="10" customWidth="1"/>
    <col min="1537" max="1537" width="35.28515625" style="10" customWidth="1"/>
    <col min="1538" max="1538" width="14" style="10" customWidth="1"/>
    <col min="1539" max="1539" width="11.42578125" style="10" customWidth="1"/>
    <col min="1540" max="1540" width="21.7109375" style="10" customWidth="1"/>
    <col min="1541" max="1541" width="13.7109375" style="10" customWidth="1"/>
    <col min="1542" max="1542" width="14.85546875" style="10" customWidth="1"/>
    <col min="1543" max="1543" width="19.5703125" style="10" customWidth="1"/>
    <col min="1544" max="1544" width="13.7109375" style="10" customWidth="1"/>
    <col min="1545" max="1545" width="14.7109375" style="10" customWidth="1"/>
    <col min="1546" max="1547" width="14.140625" style="10" customWidth="1"/>
    <col min="1548" max="1548" width="15.140625" style="10" customWidth="1"/>
    <col min="1549" max="1549" width="21.5703125" style="10" customWidth="1"/>
    <col min="1550" max="1791" width="9.140625" style="10"/>
    <col min="1792" max="1792" width="6.5703125" style="10" customWidth="1"/>
    <col min="1793" max="1793" width="35.28515625" style="10" customWidth="1"/>
    <col min="1794" max="1794" width="14" style="10" customWidth="1"/>
    <col min="1795" max="1795" width="11.42578125" style="10" customWidth="1"/>
    <col min="1796" max="1796" width="21.7109375" style="10" customWidth="1"/>
    <col min="1797" max="1797" width="13.7109375" style="10" customWidth="1"/>
    <col min="1798" max="1798" width="14.85546875" style="10" customWidth="1"/>
    <col min="1799" max="1799" width="19.5703125" style="10" customWidth="1"/>
    <col min="1800" max="1800" width="13.7109375" style="10" customWidth="1"/>
    <col min="1801" max="1801" width="14.7109375" style="10" customWidth="1"/>
    <col min="1802" max="1803" width="14.140625" style="10" customWidth="1"/>
    <col min="1804" max="1804" width="15.140625" style="10" customWidth="1"/>
    <col min="1805" max="1805" width="21.5703125" style="10" customWidth="1"/>
    <col min="1806" max="2047" width="9.140625" style="10"/>
    <col min="2048" max="2048" width="6.5703125" style="10" customWidth="1"/>
    <col min="2049" max="2049" width="35.28515625" style="10" customWidth="1"/>
    <col min="2050" max="2050" width="14" style="10" customWidth="1"/>
    <col min="2051" max="2051" width="11.42578125" style="10" customWidth="1"/>
    <col min="2052" max="2052" width="21.7109375" style="10" customWidth="1"/>
    <col min="2053" max="2053" width="13.7109375" style="10" customWidth="1"/>
    <col min="2054" max="2054" width="14.85546875" style="10" customWidth="1"/>
    <col min="2055" max="2055" width="19.5703125" style="10" customWidth="1"/>
    <col min="2056" max="2056" width="13.7109375" style="10" customWidth="1"/>
    <col min="2057" max="2057" width="14.7109375" style="10" customWidth="1"/>
    <col min="2058" max="2059" width="14.140625" style="10" customWidth="1"/>
    <col min="2060" max="2060" width="15.140625" style="10" customWidth="1"/>
    <col min="2061" max="2061" width="21.5703125" style="10" customWidth="1"/>
    <col min="2062" max="2303" width="9.140625" style="10"/>
    <col min="2304" max="2304" width="6.5703125" style="10" customWidth="1"/>
    <col min="2305" max="2305" width="35.28515625" style="10" customWidth="1"/>
    <col min="2306" max="2306" width="14" style="10" customWidth="1"/>
    <col min="2307" max="2307" width="11.42578125" style="10" customWidth="1"/>
    <col min="2308" max="2308" width="21.7109375" style="10" customWidth="1"/>
    <col min="2309" max="2309" width="13.7109375" style="10" customWidth="1"/>
    <col min="2310" max="2310" width="14.85546875" style="10" customWidth="1"/>
    <col min="2311" max="2311" width="19.5703125" style="10" customWidth="1"/>
    <col min="2312" max="2312" width="13.7109375" style="10" customWidth="1"/>
    <col min="2313" max="2313" width="14.7109375" style="10" customWidth="1"/>
    <col min="2314" max="2315" width="14.140625" style="10" customWidth="1"/>
    <col min="2316" max="2316" width="15.140625" style="10" customWidth="1"/>
    <col min="2317" max="2317" width="21.5703125" style="10" customWidth="1"/>
    <col min="2318" max="2559" width="9.140625" style="10"/>
    <col min="2560" max="2560" width="6.5703125" style="10" customWidth="1"/>
    <col min="2561" max="2561" width="35.28515625" style="10" customWidth="1"/>
    <col min="2562" max="2562" width="14" style="10" customWidth="1"/>
    <col min="2563" max="2563" width="11.42578125" style="10" customWidth="1"/>
    <col min="2564" max="2564" width="21.7109375" style="10" customWidth="1"/>
    <col min="2565" max="2565" width="13.7109375" style="10" customWidth="1"/>
    <col min="2566" max="2566" width="14.85546875" style="10" customWidth="1"/>
    <col min="2567" max="2567" width="19.5703125" style="10" customWidth="1"/>
    <col min="2568" max="2568" width="13.7109375" style="10" customWidth="1"/>
    <col min="2569" max="2569" width="14.7109375" style="10" customWidth="1"/>
    <col min="2570" max="2571" width="14.140625" style="10" customWidth="1"/>
    <col min="2572" max="2572" width="15.140625" style="10" customWidth="1"/>
    <col min="2573" max="2573" width="21.5703125" style="10" customWidth="1"/>
    <col min="2574" max="2815" width="9.140625" style="10"/>
    <col min="2816" max="2816" width="6.5703125" style="10" customWidth="1"/>
    <col min="2817" max="2817" width="35.28515625" style="10" customWidth="1"/>
    <col min="2818" max="2818" width="14" style="10" customWidth="1"/>
    <col min="2819" max="2819" width="11.42578125" style="10" customWidth="1"/>
    <col min="2820" max="2820" width="21.7109375" style="10" customWidth="1"/>
    <col min="2821" max="2821" width="13.7109375" style="10" customWidth="1"/>
    <col min="2822" max="2822" width="14.85546875" style="10" customWidth="1"/>
    <col min="2823" max="2823" width="19.5703125" style="10" customWidth="1"/>
    <col min="2824" max="2824" width="13.7109375" style="10" customWidth="1"/>
    <col min="2825" max="2825" width="14.7109375" style="10" customWidth="1"/>
    <col min="2826" max="2827" width="14.140625" style="10" customWidth="1"/>
    <col min="2828" max="2828" width="15.140625" style="10" customWidth="1"/>
    <col min="2829" max="2829" width="21.5703125" style="10" customWidth="1"/>
    <col min="2830" max="3071" width="9.140625" style="10"/>
    <col min="3072" max="3072" width="6.5703125" style="10" customWidth="1"/>
    <col min="3073" max="3073" width="35.28515625" style="10" customWidth="1"/>
    <col min="3074" max="3074" width="14" style="10" customWidth="1"/>
    <col min="3075" max="3075" width="11.42578125" style="10" customWidth="1"/>
    <col min="3076" max="3076" width="21.7109375" style="10" customWidth="1"/>
    <col min="3077" max="3077" width="13.7109375" style="10" customWidth="1"/>
    <col min="3078" max="3078" width="14.85546875" style="10" customWidth="1"/>
    <col min="3079" max="3079" width="19.5703125" style="10" customWidth="1"/>
    <col min="3080" max="3080" width="13.7109375" style="10" customWidth="1"/>
    <col min="3081" max="3081" width="14.7109375" style="10" customWidth="1"/>
    <col min="3082" max="3083" width="14.140625" style="10" customWidth="1"/>
    <col min="3084" max="3084" width="15.140625" style="10" customWidth="1"/>
    <col min="3085" max="3085" width="21.5703125" style="10" customWidth="1"/>
    <col min="3086" max="3327" width="9.140625" style="10"/>
    <col min="3328" max="3328" width="6.5703125" style="10" customWidth="1"/>
    <col min="3329" max="3329" width="35.28515625" style="10" customWidth="1"/>
    <col min="3330" max="3330" width="14" style="10" customWidth="1"/>
    <col min="3331" max="3331" width="11.42578125" style="10" customWidth="1"/>
    <col min="3332" max="3332" width="21.7109375" style="10" customWidth="1"/>
    <col min="3333" max="3333" width="13.7109375" style="10" customWidth="1"/>
    <col min="3334" max="3334" width="14.85546875" style="10" customWidth="1"/>
    <col min="3335" max="3335" width="19.5703125" style="10" customWidth="1"/>
    <col min="3336" max="3336" width="13.7109375" style="10" customWidth="1"/>
    <col min="3337" max="3337" width="14.7109375" style="10" customWidth="1"/>
    <col min="3338" max="3339" width="14.140625" style="10" customWidth="1"/>
    <col min="3340" max="3340" width="15.140625" style="10" customWidth="1"/>
    <col min="3341" max="3341" width="21.5703125" style="10" customWidth="1"/>
    <col min="3342" max="3583" width="9.140625" style="10"/>
    <col min="3584" max="3584" width="6.5703125" style="10" customWidth="1"/>
    <col min="3585" max="3585" width="35.28515625" style="10" customWidth="1"/>
    <col min="3586" max="3586" width="14" style="10" customWidth="1"/>
    <col min="3587" max="3587" width="11.42578125" style="10" customWidth="1"/>
    <col min="3588" max="3588" width="21.7109375" style="10" customWidth="1"/>
    <col min="3589" max="3589" width="13.7109375" style="10" customWidth="1"/>
    <col min="3590" max="3590" width="14.85546875" style="10" customWidth="1"/>
    <col min="3591" max="3591" width="19.5703125" style="10" customWidth="1"/>
    <col min="3592" max="3592" width="13.7109375" style="10" customWidth="1"/>
    <col min="3593" max="3593" width="14.7109375" style="10" customWidth="1"/>
    <col min="3594" max="3595" width="14.140625" style="10" customWidth="1"/>
    <col min="3596" max="3596" width="15.140625" style="10" customWidth="1"/>
    <col min="3597" max="3597" width="21.5703125" style="10" customWidth="1"/>
    <col min="3598" max="3839" width="9.140625" style="10"/>
    <col min="3840" max="3840" width="6.5703125" style="10" customWidth="1"/>
    <col min="3841" max="3841" width="35.28515625" style="10" customWidth="1"/>
    <col min="3842" max="3842" width="14" style="10" customWidth="1"/>
    <col min="3843" max="3843" width="11.42578125" style="10" customWidth="1"/>
    <col min="3844" max="3844" width="21.7109375" style="10" customWidth="1"/>
    <col min="3845" max="3845" width="13.7109375" style="10" customWidth="1"/>
    <col min="3846" max="3846" width="14.85546875" style="10" customWidth="1"/>
    <col min="3847" max="3847" width="19.5703125" style="10" customWidth="1"/>
    <col min="3848" max="3848" width="13.7109375" style="10" customWidth="1"/>
    <col min="3849" max="3849" width="14.7109375" style="10" customWidth="1"/>
    <col min="3850" max="3851" width="14.140625" style="10" customWidth="1"/>
    <col min="3852" max="3852" width="15.140625" style="10" customWidth="1"/>
    <col min="3853" max="3853" width="21.5703125" style="10" customWidth="1"/>
    <col min="3854" max="4095" width="9.140625" style="10"/>
    <col min="4096" max="4096" width="6.5703125" style="10" customWidth="1"/>
    <col min="4097" max="4097" width="35.28515625" style="10" customWidth="1"/>
    <col min="4098" max="4098" width="14" style="10" customWidth="1"/>
    <col min="4099" max="4099" width="11.42578125" style="10" customWidth="1"/>
    <col min="4100" max="4100" width="21.7109375" style="10" customWidth="1"/>
    <col min="4101" max="4101" width="13.7109375" style="10" customWidth="1"/>
    <col min="4102" max="4102" width="14.85546875" style="10" customWidth="1"/>
    <col min="4103" max="4103" width="19.5703125" style="10" customWidth="1"/>
    <col min="4104" max="4104" width="13.7109375" style="10" customWidth="1"/>
    <col min="4105" max="4105" width="14.7109375" style="10" customWidth="1"/>
    <col min="4106" max="4107" width="14.140625" style="10" customWidth="1"/>
    <col min="4108" max="4108" width="15.140625" style="10" customWidth="1"/>
    <col min="4109" max="4109" width="21.5703125" style="10" customWidth="1"/>
    <col min="4110" max="4351" width="9.140625" style="10"/>
    <col min="4352" max="4352" width="6.5703125" style="10" customWidth="1"/>
    <col min="4353" max="4353" width="35.28515625" style="10" customWidth="1"/>
    <col min="4354" max="4354" width="14" style="10" customWidth="1"/>
    <col min="4355" max="4355" width="11.42578125" style="10" customWidth="1"/>
    <col min="4356" max="4356" width="21.7109375" style="10" customWidth="1"/>
    <col min="4357" max="4357" width="13.7109375" style="10" customWidth="1"/>
    <col min="4358" max="4358" width="14.85546875" style="10" customWidth="1"/>
    <col min="4359" max="4359" width="19.5703125" style="10" customWidth="1"/>
    <col min="4360" max="4360" width="13.7109375" style="10" customWidth="1"/>
    <col min="4361" max="4361" width="14.7109375" style="10" customWidth="1"/>
    <col min="4362" max="4363" width="14.140625" style="10" customWidth="1"/>
    <col min="4364" max="4364" width="15.140625" style="10" customWidth="1"/>
    <col min="4365" max="4365" width="21.5703125" style="10" customWidth="1"/>
    <col min="4366" max="4607" width="9.140625" style="10"/>
    <col min="4608" max="4608" width="6.5703125" style="10" customWidth="1"/>
    <col min="4609" max="4609" width="35.28515625" style="10" customWidth="1"/>
    <col min="4610" max="4610" width="14" style="10" customWidth="1"/>
    <col min="4611" max="4611" width="11.42578125" style="10" customWidth="1"/>
    <col min="4612" max="4612" width="21.7109375" style="10" customWidth="1"/>
    <col min="4613" max="4613" width="13.7109375" style="10" customWidth="1"/>
    <col min="4614" max="4614" width="14.85546875" style="10" customWidth="1"/>
    <col min="4615" max="4615" width="19.5703125" style="10" customWidth="1"/>
    <col min="4616" max="4616" width="13.7109375" style="10" customWidth="1"/>
    <col min="4617" max="4617" width="14.7109375" style="10" customWidth="1"/>
    <col min="4618" max="4619" width="14.140625" style="10" customWidth="1"/>
    <col min="4620" max="4620" width="15.140625" style="10" customWidth="1"/>
    <col min="4621" max="4621" width="21.5703125" style="10" customWidth="1"/>
    <col min="4622" max="4863" width="9.140625" style="10"/>
    <col min="4864" max="4864" width="6.5703125" style="10" customWidth="1"/>
    <col min="4865" max="4865" width="35.28515625" style="10" customWidth="1"/>
    <col min="4866" max="4866" width="14" style="10" customWidth="1"/>
    <col min="4867" max="4867" width="11.42578125" style="10" customWidth="1"/>
    <col min="4868" max="4868" width="21.7109375" style="10" customWidth="1"/>
    <col min="4869" max="4869" width="13.7109375" style="10" customWidth="1"/>
    <col min="4870" max="4870" width="14.85546875" style="10" customWidth="1"/>
    <col min="4871" max="4871" width="19.5703125" style="10" customWidth="1"/>
    <col min="4872" max="4872" width="13.7109375" style="10" customWidth="1"/>
    <col min="4873" max="4873" width="14.7109375" style="10" customWidth="1"/>
    <col min="4874" max="4875" width="14.140625" style="10" customWidth="1"/>
    <col min="4876" max="4876" width="15.140625" style="10" customWidth="1"/>
    <col min="4877" max="4877" width="21.5703125" style="10" customWidth="1"/>
    <col min="4878" max="5119" width="9.140625" style="10"/>
    <col min="5120" max="5120" width="6.5703125" style="10" customWidth="1"/>
    <col min="5121" max="5121" width="35.28515625" style="10" customWidth="1"/>
    <col min="5122" max="5122" width="14" style="10" customWidth="1"/>
    <col min="5123" max="5123" width="11.42578125" style="10" customWidth="1"/>
    <col min="5124" max="5124" width="21.7109375" style="10" customWidth="1"/>
    <col min="5125" max="5125" width="13.7109375" style="10" customWidth="1"/>
    <col min="5126" max="5126" width="14.85546875" style="10" customWidth="1"/>
    <col min="5127" max="5127" width="19.5703125" style="10" customWidth="1"/>
    <col min="5128" max="5128" width="13.7109375" style="10" customWidth="1"/>
    <col min="5129" max="5129" width="14.7109375" style="10" customWidth="1"/>
    <col min="5130" max="5131" width="14.140625" style="10" customWidth="1"/>
    <col min="5132" max="5132" width="15.140625" style="10" customWidth="1"/>
    <col min="5133" max="5133" width="21.5703125" style="10" customWidth="1"/>
    <col min="5134" max="5375" width="9.140625" style="10"/>
    <col min="5376" max="5376" width="6.5703125" style="10" customWidth="1"/>
    <col min="5377" max="5377" width="35.28515625" style="10" customWidth="1"/>
    <col min="5378" max="5378" width="14" style="10" customWidth="1"/>
    <col min="5379" max="5379" width="11.42578125" style="10" customWidth="1"/>
    <col min="5380" max="5380" width="21.7109375" style="10" customWidth="1"/>
    <col min="5381" max="5381" width="13.7109375" style="10" customWidth="1"/>
    <col min="5382" max="5382" width="14.85546875" style="10" customWidth="1"/>
    <col min="5383" max="5383" width="19.5703125" style="10" customWidth="1"/>
    <col min="5384" max="5384" width="13.7109375" style="10" customWidth="1"/>
    <col min="5385" max="5385" width="14.7109375" style="10" customWidth="1"/>
    <col min="5386" max="5387" width="14.140625" style="10" customWidth="1"/>
    <col min="5388" max="5388" width="15.140625" style="10" customWidth="1"/>
    <col min="5389" max="5389" width="21.5703125" style="10" customWidth="1"/>
    <col min="5390" max="5631" width="9.140625" style="10"/>
    <col min="5632" max="5632" width="6.5703125" style="10" customWidth="1"/>
    <col min="5633" max="5633" width="35.28515625" style="10" customWidth="1"/>
    <col min="5634" max="5634" width="14" style="10" customWidth="1"/>
    <col min="5635" max="5635" width="11.42578125" style="10" customWidth="1"/>
    <col min="5636" max="5636" width="21.7109375" style="10" customWidth="1"/>
    <col min="5637" max="5637" width="13.7109375" style="10" customWidth="1"/>
    <col min="5638" max="5638" width="14.85546875" style="10" customWidth="1"/>
    <col min="5639" max="5639" width="19.5703125" style="10" customWidth="1"/>
    <col min="5640" max="5640" width="13.7109375" style="10" customWidth="1"/>
    <col min="5641" max="5641" width="14.7109375" style="10" customWidth="1"/>
    <col min="5642" max="5643" width="14.140625" style="10" customWidth="1"/>
    <col min="5644" max="5644" width="15.140625" style="10" customWidth="1"/>
    <col min="5645" max="5645" width="21.5703125" style="10" customWidth="1"/>
    <col min="5646" max="5887" width="9.140625" style="10"/>
    <col min="5888" max="5888" width="6.5703125" style="10" customWidth="1"/>
    <col min="5889" max="5889" width="35.28515625" style="10" customWidth="1"/>
    <col min="5890" max="5890" width="14" style="10" customWidth="1"/>
    <col min="5891" max="5891" width="11.42578125" style="10" customWidth="1"/>
    <col min="5892" max="5892" width="21.7109375" style="10" customWidth="1"/>
    <col min="5893" max="5893" width="13.7109375" style="10" customWidth="1"/>
    <col min="5894" max="5894" width="14.85546875" style="10" customWidth="1"/>
    <col min="5895" max="5895" width="19.5703125" style="10" customWidth="1"/>
    <col min="5896" max="5896" width="13.7109375" style="10" customWidth="1"/>
    <col min="5897" max="5897" width="14.7109375" style="10" customWidth="1"/>
    <col min="5898" max="5899" width="14.140625" style="10" customWidth="1"/>
    <col min="5900" max="5900" width="15.140625" style="10" customWidth="1"/>
    <col min="5901" max="5901" width="21.5703125" style="10" customWidth="1"/>
    <col min="5902" max="6143" width="9.140625" style="10"/>
    <col min="6144" max="6144" width="6.5703125" style="10" customWidth="1"/>
    <col min="6145" max="6145" width="35.28515625" style="10" customWidth="1"/>
    <col min="6146" max="6146" width="14" style="10" customWidth="1"/>
    <col min="6147" max="6147" width="11.42578125" style="10" customWidth="1"/>
    <col min="6148" max="6148" width="21.7109375" style="10" customWidth="1"/>
    <col min="6149" max="6149" width="13.7109375" style="10" customWidth="1"/>
    <col min="6150" max="6150" width="14.85546875" style="10" customWidth="1"/>
    <col min="6151" max="6151" width="19.5703125" style="10" customWidth="1"/>
    <col min="6152" max="6152" width="13.7109375" style="10" customWidth="1"/>
    <col min="6153" max="6153" width="14.7109375" style="10" customWidth="1"/>
    <col min="6154" max="6155" width="14.140625" style="10" customWidth="1"/>
    <col min="6156" max="6156" width="15.140625" style="10" customWidth="1"/>
    <col min="6157" max="6157" width="21.5703125" style="10" customWidth="1"/>
    <col min="6158" max="6399" width="9.140625" style="10"/>
    <col min="6400" max="6400" width="6.5703125" style="10" customWidth="1"/>
    <col min="6401" max="6401" width="35.28515625" style="10" customWidth="1"/>
    <col min="6402" max="6402" width="14" style="10" customWidth="1"/>
    <col min="6403" max="6403" width="11.42578125" style="10" customWidth="1"/>
    <col min="6404" max="6404" width="21.7109375" style="10" customWidth="1"/>
    <col min="6405" max="6405" width="13.7109375" style="10" customWidth="1"/>
    <col min="6406" max="6406" width="14.85546875" style="10" customWidth="1"/>
    <col min="6407" max="6407" width="19.5703125" style="10" customWidth="1"/>
    <col min="6408" max="6408" width="13.7109375" style="10" customWidth="1"/>
    <col min="6409" max="6409" width="14.7109375" style="10" customWidth="1"/>
    <col min="6410" max="6411" width="14.140625" style="10" customWidth="1"/>
    <col min="6412" max="6412" width="15.140625" style="10" customWidth="1"/>
    <col min="6413" max="6413" width="21.5703125" style="10" customWidth="1"/>
    <col min="6414" max="6655" width="9.140625" style="10"/>
    <col min="6656" max="6656" width="6.5703125" style="10" customWidth="1"/>
    <col min="6657" max="6657" width="35.28515625" style="10" customWidth="1"/>
    <col min="6658" max="6658" width="14" style="10" customWidth="1"/>
    <col min="6659" max="6659" width="11.42578125" style="10" customWidth="1"/>
    <col min="6660" max="6660" width="21.7109375" style="10" customWidth="1"/>
    <col min="6661" max="6661" width="13.7109375" style="10" customWidth="1"/>
    <col min="6662" max="6662" width="14.85546875" style="10" customWidth="1"/>
    <col min="6663" max="6663" width="19.5703125" style="10" customWidth="1"/>
    <col min="6664" max="6664" width="13.7109375" style="10" customWidth="1"/>
    <col min="6665" max="6665" width="14.7109375" style="10" customWidth="1"/>
    <col min="6666" max="6667" width="14.140625" style="10" customWidth="1"/>
    <col min="6668" max="6668" width="15.140625" style="10" customWidth="1"/>
    <col min="6669" max="6669" width="21.5703125" style="10" customWidth="1"/>
    <col min="6670" max="6911" width="9.140625" style="10"/>
    <col min="6912" max="6912" width="6.5703125" style="10" customWidth="1"/>
    <col min="6913" max="6913" width="35.28515625" style="10" customWidth="1"/>
    <col min="6914" max="6914" width="14" style="10" customWidth="1"/>
    <col min="6915" max="6915" width="11.42578125" style="10" customWidth="1"/>
    <col min="6916" max="6916" width="21.7109375" style="10" customWidth="1"/>
    <col min="6917" max="6917" width="13.7109375" style="10" customWidth="1"/>
    <col min="6918" max="6918" width="14.85546875" style="10" customWidth="1"/>
    <col min="6919" max="6919" width="19.5703125" style="10" customWidth="1"/>
    <col min="6920" max="6920" width="13.7109375" style="10" customWidth="1"/>
    <col min="6921" max="6921" width="14.7109375" style="10" customWidth="1"/>
    <col min="6922" max="6923" width="14.140625" style="10" customWidth="1"/>
    <col min="6924" max="6924" width="15.140625" style="10" customWidth="1"/>
    <col min="6925" max="6925" width="21.5703125" style="10" customWidth="1"/>
    <col min="6926" max="7167" width="9.140625" style="10"/>
    <col min="7168" max="7168" width="6.5703125" style="10" customWidth="1"/>
    <col min="7169" max="7169" width="35.28515625" style="10" customWidth="1"/>
    <col min="7170" max="7170" width="14" style="10" customWidth="1"/>
    <col min="7171" max="7171" width="11.42578125" style="10" customWidth="1"/>
    <col min="7172" max="7172" width="21.7109375" style="10" customWidth="1"/>
    <col min="7173" max="7173" width="13.7109375" style="10" customWidth="1"/>
    <col min="7174" max="7174" width="14.85546875" style="10" customWidth="1"/>
    <col min="7175" max="7175" width="19.5703125" style="10" customWidth="1"/>
    <col min="7176" max="7176" width="13.7109375" style="10" customWidth="1"/>
    <col min="7177" max="7177" width="14.7109375" style="10" customWidth="1"/>
    <col min="7178" max="7179" width="14.140625" style="10" customWidth="1"/>
    <col min="7180" max="7180" width="15.140625" style="10" customWidth="1"/>
    <col min="7181" max="7181" width="21.5703125" style="10" customWidth="1"/>
    <col min="7182" max="7423" width="9.140625" style="10"/>
    <col min="7424" max="7424" width="6.5703125" style="10" customWidth="1"/>
    <col min="7425" max="7425" width="35.28515625" style="10" customWidth="1"/>
    <col min="7426" max="7426" width="14" style="10" customWidth="1"/>
    <col min="7427" max="7427" width="11.42578125" style="10" customWidth="1"/>
    <col min="7428" max="7428" width="21.7109375" style="10" customWidth="1"/>
    <col min="7429" max="7429" width="13.7109375" style="10" customWidth="1"/>
    <col min="7430" max="7430" width="14.85546875" style="10" customWidth="1"/>
    <col min="7431" max="7431" width="19.5703125" style="10" customWidth="1"/>
    <col min="7432" max="7432" width="13.7109375" style="10" customWidth="1"/>
    <col min="7433" max="7433" width="14.7109375" style="10" customWidth="1"/>
    <col min="7434" max="7435" width="14.140625" style="10" customWidth="1"/>
    <col min="7436" max="7436" width="15.140625" style="10" customWidth="1"/>
    <col min="7437" max="7437" width="21.5703125" style="10" customWidth="1"/>
    <col min="7438" max="7679" width="9.140625" style="10"/>
    <col min="7680" max="7680" width="6.5703125" style="10" customWidth="1"/>
    <col min="7681" max="7681" width="35.28515625" style="10" customWidth="1"/>
    <col min="7682" max="7682" width="14" style="10" customWidth="1"/>
    <col min="7683" max="7683" width="11.42578125" style="10" customWidth="1"/>
    <col min="7684" max="7684" width="21.7109375" style="10" customWidth="1"/>
    <col min="7685" max="7685" width="13.7109375" style="10" customWidth="1"/>
    <col min="7686" max="7686" width="14.85546875" style="10" customWidth="1"/>
    <col min="7687" max="7687" width="19.5703125" style="10" customWidth="1"/>
    <col min="7688" max="7688" width="13.7109375" style="10" customWidth="1"/>
    <col min="7689" max="7689" width="14.7109375" style="10" customWidth="1"/>
    <col min="7690" max="7691" width="14.140625" style="10" customWidth="1"/>
    <col min="7692" max="7692" width="15.140625" style="10" customWidth="1"/>
    <col min="7693" max="7693" width="21.5703125" style="10" customWidth="1"/>
    <col min="7694" max="7935" width="9.140625" style="10"/>
    <col min="7936" max="7936" width="6.5703125" style="10" customWidth="1"/>
    <col min="7937" max="7937" width="35.28515625" style="10" customWidth="1"/>
    <col min="7938" max="7938" width="14" style="10" customWidth="1"/>
    <col min="7939" max="7939" width="11.42578125" style="10" customWidth="1"/>
    <col min="7940" max="7940" width="21.7109375" style="10" customWidth="1"/>
    <col min="7941" max="7941" width="13.7109375" style="10" customWidth="1"/>
    <col min="7942" max="7942" width="14.85546875" style="10" customWidth="1"/>
    <col min="7943" max="7943" width="19.5703125" style="10" customWidth="1"/>
    <col min="7944" max="7944" width="13.7109375" style="10" customWidth="1"/>
    <col min="7945" max="7945" width="14.7109375" style="10" customWidth="1"/>
    <col min="7946" max="7947" width="14.140625" style="10" customWidth="1"/>
    <col min="7948" max="7948" width="15.140625" style="10" customWidth="1"/>
    <col min="7949" max="7949" width="21.5703125" style="10" customWidth="1"/>
    <col min="7950" max="8191" width="9.140625" style="10"/>
    <col min="8192" max="8192" width="6.5703125" style="10" customWidth="1"/>
    <col min="8193" max="8193" width="35.28515625" style="10" customWidth="1"/>
    <col min="8194" max="8194" width="14" style="10" customWidth="1"/>
    <col min="8195" max="8195" width="11.42578125" style="10" customWidth="1"/>
    <col min="8196" max="8196" width="21.7109375" style="10" customWidth="1"/>
    <col min="8197" max="8197" width="13.7109375" style="10" customWidth="1"/>
    <col min="8198" max="8198" width="14.85546875" style="10" customWidth="1"/>
    <col min="8199" max="8199" width="19.5703125" style="10" customWidth="1"/>
    <col min="8200" max="8200" width="13.7109375" style="10" customWidth="1"/>
    <col min="8201" max="8201" width="14.7109375" style="10" customWidth="1"/>
    <col min="8202" max="8203" width="14.140625" style="10" customWidth="1"/>
    <col min="8204" max="8204" width="15.140625" style="10" customWidth="1"/>
    <col min="8205" max="8205" width="21.5703125" style="10" customWidth="1"/>
    <col min="8206" max="8447" width="9.140625" style="10"/>
    <col min="8448" max="8448" width="6.5703125" style="10" customWidth="1"/>
    <col min="8449" max="8449" width="35.28515625" style="10" customWidth="1"/>
    <col min="8450" max="8450" width="14" style="10" customWidth="1"/>
    <col min="8451" max="8451" width="11.42578125" style="10" customWidth="1"/>
    <col min="8452" max="8452" width="21.7109375" style="10" customWidth="1"/>
    <col min="8453" max="8453" width="13.7109375" style="10" customWidth="1"/>
    <col min="8454" max="8454" width="14.85546875" style="10" customWidth="1"/>
    <col min="8455" max="8455" width="19.5703125" style="10" customWidth="1"/>
    <col min="8456" max="8456" width="13.7109375" style="10" customWidth="1"/>
    <col min="8457" max="8457" width="14.7109375" style="10" customWidth="1"/>
    <col min="8458" max="8459" width="14.140625" style="10" customWidth="1"/>
    <col min="8460" max="8460" width="15.140625" style="10" customWidth="1"/>
    <col min="8461" max="8461" width="21.5703125" style="10" customWidth="1"/>
    <col min="8462" max="8703" width="9.140625" style="10"/>
    <col min="8704" max="8704" width="6.5703125" style="10" customWidth="1"/>
    <col min="8705" max="8705" width="35.28515625" style="10" customWidth="1"/>
    <col min="8706" max="8706" width="14" style="10" customWidth="1"/>
    <col min="8707" max="8707" width="11.42578125" style="10" customWidth="1"/>
    <col min="8708" max="8708" width="21.7109375" style="10" customWidth="1"/>
    <col min="8709" max="8709" width="13.7109375" style="10" customWidth="1"/>
    <col min="8710" max="8710" width="14.85546875" style="10" customWidth="1"/>
    <col min="8711" max="8711" width="19.5703125" style="10" customWidth="1"/>
    <col min="8712" max="8712" width="13.7109375" style="10" customWidth="1"/>
    <col min="8713" max="8713" width="14.7109375" style="10" customWidth="1"/>
    <col min="8714" max="8715" width="14.140625" style="10" customWidth="1"/>
    <col min="8716" max="8716" width="15.140625" style="10" customWidth="1"/>
    <col min="8717" max="8717" width="21.5703125" style="10" customWidth="1"/>
    <col min="8718" max="8959" width="9.140625" style="10"/>
    <col min="8960" max="8960" width="6.5703125" style="10" customWidth="1"/>
    <col min="8961" max="8961" width="35.28515625" style="10" customWidth="1"/>
    <col min="8962" max="8962" width="14" style="10" customWidth="1"/>
    <col min="8963" max="8963" width="11.42578125" style="10" customWidth="1"/>
    <col min="8964" max="8964" width="21.7109375" style="10" customWidth="1"/>
    <col min="8965" max="8965" width="13.7109375" style="10" customWidth="1"/>
    <col min="8966" max="8966" width="14.85546875" style="10" customWidth="1"/>
    <col min="8967" max="8967" width="19.5703125" style="10" customWidth="1"/>
    <col min="8968" max="8968" width="13.7109375" style="10" customWidth="1"/>
    <col min="8969" max="8969" width="14.7109375" style="10" customWidth="1"/>
    <col min="8970" max="8971" width="14.140625" style="10" customWidth="1"/>
    <col min="8972" max="8972" width="15.140625" style="10" customWidth="1"/>
    <col min="8973" max="8973" width="21.5703125" style="10" customWidth="1"/>
    <col min="8974" max="9215" width="9.140625" style="10"/>
    <col min="9216" max="9216" width="6.5703125" style="10" customWidth="1"/>
    <col min="9217" max="9217" width="35.28515625" style="10" customWidth="1"/>
    <col min="9218" max="9218" width="14" style="10" customWidth="1"/>
    <col min="9219" max="9219" width="11.42578125" style="10" customWidth="1"/>
    <col min="9220" max="9220" width="21.7109375" style="10" customWidth="1"/>
    <col min="9221" max="9221" width="13.7109375" style="10" customWidth="1"/>
    <col min="9222" max="9222" width="14.85546875" style="10" customWidth="1"/>
    <col min="9223" max="9223" width="19.5703125" style="10" customWidth="1"/>
    <col min="9224" max="9224" width="13.7109375" style="10" customWidth="1"/>
    <col min="9225" max="9225" width="14.7109375" style="10" customWidth="1"/>
    <col min="9226" max="9227" width="14.140625" style="10" customWidth="1"/>
    <col min="9228" max="9228" width="15.140625" style="10" customWidth="1"/>
    <col min="9229" max="9229" width="21.5703125" style="10" customWidth="1"/>
    <col min="9230" max="9471" width="9.140625" style="10"/>
    <col min="9472" max="9472" width="6.5703125" style="10" customWidth="1"/>
    <col min="9473" max="9473" width="35.28515625" style="10" customWidth="1"/>
    <col min="9474" max="9474" width="14" style="10" customWidth="1"/>
    <col min="9475" max="9475" width="11.42578125" style="10" customWidth="1"/>
    <col min="9476" max="9476" width="21.7109375" style="10" customWidth="1"/>
    <col min="9477" max="9477" width="13.7109375" style="10" customWidth="1"/>
    <col min="9478" max="9478" width="14.85546875" style="10" customWidth="1"/>
    <col min="9479" max="9479" width="19.5703125" style="10" customWidth="1"/>
    <col min="9480" max="9480" width="13.7109375" style="10" customWidth="1"/>
    <col min="9481" max="9481" width="14.7109375" style="10" customWidth="1"/>
    <col min="9482" max="9483" width="14.140625" style="10" customWidth="1"/>
    <col min="9484" max="9484" width="15.140625" style="10" customWidth="1"/>
    <col min="9485" max="9485" width="21.5703125" style="10" customWidth="1"/>
    <col min="9486" max="9727" width="9.140625" style="10"/>
    <col min="9728" max="9728" width="6.5703125" style="10" customWidth="1"/>
    <col min="9729" max="9729" width="35.28515625" style="10" customWidth="1"/>
    <col min="9730" max="9730" width="14" style="10" customWidth="1"/>
    <col min="9731" max="9731" width="11.42578125" style="10" customWidth="1"/>
    <col min="9732" max="9732" width="21.7109375" style="10" customWidth="1"/>
    <col min="9733" max="9733" width="13.7109375" style="10" customWidth="1"/>
    <col min="9734" max="9734" width="14.85546875" style="10" customWidth="1"/>
    <col min="9735" max="9735" width="19.5703125" style="10" customWidth="1"/>
    <col min="9736" max="9736" width="13.7109375" style="10" customWidth="1"/>
    <col min="9737" max="9737" width="14.7109375" style="10" customWidth="1"/>
    <col min="9738" max="9739" width="14.140625" style="10" customWidth="1"/>
    <col min="9740" max="9740" width="15.140625" style="10" customWidth="1"/>
    <col min="9741" max="9741" width="21.5703125" style="10" customWidth="1"/>
    <col min="9742" max="9983" width="9.140625" style="10"/>
    <col min="9984" max="9984" width="6.5703125" style="10" customWidth="1"/>
    <col min="9985" max="9985" width="35.28515625" style="10" customWidth="1"/>
    <col min="9986" max="9986" width="14" style="10" customWidth="1"/>
    <col min="9987" max="9987" width="11.42578125" style="10" customWidth="1"/>
    <col min="9988" max="9988" width="21.7109375" style="10" customWidth="1"/>
    <col min="9989" max="9989" width="13.7109375" style="10" customWidth="1"/>
    <col min="9990" max="9990" width="14.85546875" style="10" customWidth="1"/>
    <col min="9991" max="9991" width="19.5703125" style="10" customWidth="1"/>
    <col min="9992" max="9992" width="13.7109375" style="10" customWidth="1"/>
    <col min="9993" max="9993" width="14.7109375" style="10" customWidth="1"/>
    <col min="9994" max="9995" width="14.140625" style="10" customWidth="1"/>
    <col min="9996" max="9996" width="15.140625" style="10" customWidth="1"/>
    <col min="9997" max="9997" width="21.5703125" style="10" customWidth="1"/>
    <col min="9998" max="10239" width="9.140625" style="10"/>
    <col min="10240" max="10240" width="6.5703125" style="10" customWidth="1"/>
    <col min="10241" max="10241" width="35.28515625" style="10" customWidth="1"/>
    <col min="10242" max="10242" width="14" style="10" customWidth="1"/>
    <col min="10243" max="10243" width="11.42578125" style="10" customWidth="1"/>
    <col min="10244" max="10244" width="21.7109375" style="10" customWidth="1"/>
    <col min="10245" max="10245" width="13.7109375" style="10" customWidth="1"/>
    <col min="10246" max="10246" width="14.85546875" style="10" customWidth="1"/>
    <col min="10247" max="10247" width="19.5703125" style="10" customWidth="1"/>
    <col min="10248" max="10248" width="13.7109375" style="10" customWidth="1"/>
    <col min="10249" max="10249" width="14.7109375" style="10" customWidth="1"/>
    <col min="10250" max="10251" width="14.140625" style="10" customWidth="1"/>
    <col min="10252" max="10252" width="15.140625" style="10" customWidth="1"/>
    <col min="10253" max="10253" width="21.5703125" style="10" customWidth="1"/>
    <col min="10254" max="10495" width="9.140625" style="10"/>
    <col min="10496" max="10496" width="6.5703125" style="10" customWidth="1"/>
    <col min="10497" max="10497" width="35.28515625" style="10" customWidth="1"/>
    <col min="10498" max="10498" width="14" style="10" customWidth="1"/>
    <col min="10499" max="10499" width="11.42578125" style="10" customWidth="1"/>
    <col min="10500" max="10500" width="21.7109375" style="10" customWidth="1"/>
    <col min="10501" max="10501" width="13.7109375" style="10" customWidth="1"/>
    <col min="10502" max="10502" width="14.85546875" style="10" customWidth="1"/>
    <col min="10503" max="10503" width="19.5703125" style="10" customWidth="1"/>
    <col min="10504" max="10504" width="13.7109375" style="10" customWidth="1"/>
    <col min="10505" max="10505" width="14.7109375" style="10" customWidth="1"/>
    <col min="10506" max="10507" width="14.140625" style="10" customWidth="1"/>
    <col min="10508" max="10508" width="15.140625" style="10" customWidth="1"/>
    <col min="10509" max="10509" width="21.5703125" style="10" customWidth="1"/>
    <col min="10510" max="10751" width="9.140625" style="10"/>
    <col min="10752" max="10752" width="6.5703125" style="10" customWidth="1"/>
    <col min="10753" max="10753" width="35.28515625" style="10" customWidth="1"/>
    <col min="10754" max="10754" width="14" style="10" customWidth="1"/>
    <col min="10755" max="10755" width="11.42578125" style="10" customWidth="1"/>
    <col min="10756" max="10756" width="21.7109375" style="10" customWidth="1"/>
    <col min="10757" max="10757" width="13.7109375" style="10" customWidth="1"/>
    <col min="10758" max="10758" width="14.85546875" style="10" customWidth="1"/>
    <col min="10759" max="10759" width="19.5703125" style="10" customWidth="1"/>
    <col min="10760" max="10760" width="13.7109375" style="10" customWidth="1"/>
    <col min="10761" max="10761" width="14.7109375" style="10" customWidth="1"/>
    <col min="10762" max="10763" width="14.140625" style="10" customWidth="1"/>
    <col min="10764" max="10764" width="15.140625" style="10" customWidth="1"/>
    <col min="10765" max="10765" width="21.5703125" style="10" customWidth="1"/>
    <col min="10766" max="11007" width="9.140625" style="10"/>
    <col min="11008" max="11008" width="6.5703125" style="10" customWidth="1"/>
    <col min="11009" max="11009" width="35.28515625" style="10" customWidth="1"/>
    <col min="11010" max="11010" width="14" style="10" customWidth="1"/>
    <col min="11011" max="11011" width="11.42578125" style="10" customWidth="1"/>
    <col min="11012" max="11012" width="21.7109375" style="10" customWidth="1"/>
    <col min="11013" max="11013" width="13.7109375" style="10" customWidth="1"/>
    <col min="11014" max="11014" width="14.85546875" style="10" customWidth="1"/>
    <col min="11015" max="11015" width="19.5703125" style="10" customWidth="1"/>
    <col min="11016" max="11016" width="13.7109375" style="10" customWidth="1"/>
    <col min="11017" max="11017" width="14.7109375" style="10" customWidth="1"/>
    <col min="11018" max="11019" width="14.140625" style="10" customWidth="1"/>
    <col min="11020" max="11020" width="15.140625" style="10" customWidth="1"/>
    <col min="11021" max="11021" width="21.5703125" style="10" customWidth="1"/>
    <col min="11022" max="11263" width="9.140625" style="10"/>
    <col min="11264" max="11264" width="6.5703125" style="10" customWidth="1"/>
    <col min="11265" max="11265" width="35.28515625" style="10" customWidth="1"/>
    <col min="11266" max="11266" width="14" style="10" customWidth="1"/>
    <col min="11267" max="11267" width="11.42578125" style="10" customWidth="1"/>
    <col min="11268" max="11268" width="21.7109375" style="10" customWidth="1"/>
    <col min="11269" max="11269" width="13.7109375" style="10" customWidth="1"/>
    <col min="11270" max="11270" width="14.85546875" style="10" customWidth="1"/>
    <col min="11271" max="11271" width="19.5703125" style="10" customWidth="1"/>
    <col min="11272" max="11272" width="13.7109375" style="10" customWidth="1"/>
    <col min="11273" max="11273" width="14.7109375" style="10" customWidth="1"/>
    <col min="11274" max="11275" width="14.140625" style="10" customWidth="1"/>
    <col min="11276" max="11276" width="15.140625" style="10" customWidth="1"/>
    <col min="11277" max="11277" width="21.5703125" style="10" customWidth="1"/>
    <col min="11278" max="11519" width="9.140625" style="10"/>
    <col min="11520" max="11520" width="6.5703125" style="10" customWidth="1"/>
    <col min="11521" max="11521" width="35.28515625" style="10" customWidth="1"/>
    <col min="11522" max="11522" width="14" style="10" customWidth="1"/>
    <col min="11523" max="11523" width="11.42578125" style="10" customWidth="1"/>
    <col min="11524" max="11524" width="21.7109375" style="10" customWidth="1"/>
    <col min="11525" max="11525" width="13.7109375" style="10" customWidth="1"/>
    <col min="11526" max="11526" width="14.85546875" style="10" customWidth="1"/>
    <col min="11527" max="11527" width="19.5703125" style="10" customWidth="1"/>
    <col min="11528" max="11528" width="13.7109375" style="10" customWidth="1"/>
    <col min="11529" max="11529" width="14.7109375" style="10" customWidth="1"/>
    <col min="11530" max="11531" width="14.140625" style="10" customWidth="1"/>
    <col min="11532" max="11532" width="15.140625" style="10" customWidth="1"/>
    <col min="11533" max="11533" width="21.5703125" style="10" customWidth="1"/>
    <col min="11534" max="11775" width="9.140625" style="10"/>
    <col min="11776" max="11776" width="6.5703125" style="10" customWidth="1"/>
    <col min="11777" max="11777" width="35.28515625" style="10" customWidth="1"/>
    <col min="11778" max="11778" width="14" style="10" customWidth="1"/>
    <col min="11779" max="11779" width="11.42578125" style="10" customWidth="1"/>
    <col min="11780" max="11780" width="21.7109375" style="10" customWidth="1"/>
    <col min="11781" max="11781" width="13.7109375" style="10" customWidth="1"/>
    <col min="11782" max="11782" width="14.85546875" style="10" customWidth="1"/>
    <col min="11783" max="11783" width="19.5703125" style="10" customWidth="1"/>
    <col min="11784" max="11784" width="13.7109375" style="10" customWidth="1"/>
    <col min="11785" max="11785" width="14.7109375" style="10" customWidth="1"/>
    <col min="11786" max="11787" width="14.140625" style="10" customWidth="1"/>
    <col min="11788" max="11788" width="15.140625" style="10" customWidth="1"/>
    <col min="11789" max="11789" width="21.5703125" style="10" customWidth="1"/>
    <col min="11790" max="12031" width="9.140625" style="10"/>
    <col min="12032" max="12032" width="6.5703125" style="10" customWidth="1"/>
    <col min="12033" max="12033" width="35.28515625" style="10" customWidth="1"/>
    <col min="12034" max="12034" width="14" style="10" customWidth="1"/>
    <col min="12035" max="12035" width="11.42578125" style="10" customWidth="1"/>
    <col min="12036" max="12036" width="21.7109375" style="10" customWidth="1"/>
    <col min="12037" max="12037" width="13.7109375" style="10" customWidth="1"/>
    <col min="12038" max="12038" width="14.85546875" style="10" customWidth="1"/>
    <col min="12039" max="12039" width="19.5703125" style="10" customWidth="1"/>
    <col min="12040" max="12040" width="13.7109375" style="10" customWidth="1"/>
    <col min="12041" max="12041" width="14.7109375" style="10" customWidth="1"/>
    <col min="12042" max="12043" width="14.140625" style="10" customWidth="1"/>
    <col min="12044" max="12044" width="15.140625" style="10" customWidth="1"/>
    <col min="12045" max="12045" width="21.5703125" style="10" customWidth="1"/>
    <col min="12046" max="12287" width="9.140625" style="10"/>
    <col min="12288" max="12288" width="6.5703125" style="10" customWidth="1"/>
    <col min="12289" max="12289" width="35.28515625" style="10" customWidth="1"/>
    <col min="12290" max="12290" width="14" style="10" customWidth="1"/>
    <col min="12291" max="12291" width="11.42578125" style="10" customWidth="1"/>
    <col min="12292" max="12292" width="21.7109375" style="10" customWidth="1"/>
    <col min="12293" max="12293" width="13.7109375" style="10" customWidth="1"/>
    <col min="12294" max="12294" width="14.85546875" style="10" customWidth="1"/>
    <col min="12295" max="12295" width="19.5703125" style="10" customWidth="1"/>
    <col min="12296" max="12296" width="13.7109375" style="10" customWidth="1"/>
    <col min="12297" max="12297" width="14.7109375" style="10" customWidth="1"/>
    <col min="12298" max="12299" width="14.140625" style="10" customWidth="1"/>
    <col min="12300" max="12300" width="15.140625" style="10" customWidth="1"/>
    <col min="12301" max="12301" width="21.5703125" style="10" customWidth="1"/>
    <col min="12302" max="12543" width="9.140625" style="10"/>
    <col min="12544" max="12544" width="6.5703125" style="10" customWidth="1"/>
    <col min="12545" max="12545" width="35.28515625" style="10" customWidth="1"/>
    <col min="12546" max="12546" width="14" style="10" customWidth="1"/>
    <col min="12547" max="12547" width="11.42578125" style="10" customWidth="1"/>
    <col min="12548" max="12548" width="21.7109375" style="10" customWidth="1"/>
    <col min="12549" max="12549" width="13.7109375" style="10" customWidth="1"/>
    <col min="12550" max="12550" width="14.85546875" style="10" customWidth="1"/>
    <col min="12551" max="12551" width="19.5703125" style="10" customWidth="1"/>
    <col min="12552" max="12552" width="13.7109375" style="10" customWidth="1"/>
    <col min="12553" max="12553" width="14.7109375" style="10" customWidth="1"/>
    <col min="12554" max="12555" width="14.140625" style="10" customWidth="1"/>
    <col min="12556" max="12556" width="15.140625" style="10" customWidth="1"/>
    <col min="12557" max="12557" width="21.5703125" style="10" customWidth="1"/>
    <col min="12558" max="12799" width="9.140625" style="10"/>
    <col min="12800" max="12800" width="6.5703125" style="10" customWidth="1"/>
    <col min="12801" max="12801" width="35.28515625" style="10" customWidth="1"/>
    <col min="12802" max="12802" width="14" style="10" customWidth="1"/>
    <col min="12803" max="12803" width="11.42578125" style="10" customWidth="1"/>
    <col min="12804" max="12804" width="21.7109375" style="10" customWidth="1"/>
    <col min="12805" max="12805" width="13.7109375" style="10" customWidth="1"/>
    <col min="12806" max="12806" width="14.85546875" style="10" customWidth="1"/>
    <col min="12807" max="12807" width="19.5703125" style="10" customWidth="1"/>
    <col min="12808" max="12808" width="13.7109375" style="10" customWidth="1"/>
    <col min="12809" max="12809" width="14.7109375" style="10" customWidth="1"/>
    <col min="12810" max="12811" width="14.140625" style="10" customWidth="1"/>
    <col min="12812" max="12812" width="15.140625" style="10" customWidth="1"/>
    <col min="12813" max="12813" width="21.5703125" style="10" customWidth="1"/>
    <col min="12814" max="13055" width="9.140625" style="10"/>
    <col min="13056" max="13056" width="6.5703125" style="10" customWidth="1"/>
    <col min="13057" max="13057" width="35.28515625" style="10" customWidth="1"/>
    <col min="13058" max="13058" width="14" style="10" customWidth="1"/>
    <col min="13059" max="13059" width="11.42578125" style="10" customWidth="1"/>
    <col min="13060" max="13060" width="21.7109375" style="10" customWidth="1"/>
    <col min="13061" max="13061" width="13.7109375" style="10" customWidth="1"/>
    <col min="13062" max="13062" width="14.85546875" style="10" customWidth="1"/>
    <col min="13063" max="13063" width="19.5703125" style="10" customWidth="1"/>
    <col min="13064" max="13064" width="13.7109375" style="10" customWidth="1"/>
    <col min="13065" max="13065" width="14.7109375" style="10" customWidth="1"/>
    <col min="13066" max="13067" width="14.140625" style="10" customWidth="1"/>
    <col min="13068" max="13068" width="15.140625" style="10" customWidth="1"/>
    <col min="13069" max="13069" width="21.5703125" style="10" customWidth="1"/>
    <col min="13070" max="13311" width="9.140625" style="10"/>
    <col min="13312" max="13312" width="6.5703125" style="10" customWidth="1"/>
    <col min="13313" max="13313" width="35.28515625" style="10" customWidth="1"/>
    <col min="13314" max="13314" width="14" style="10" customWidth="1"/>
    <col min="13315" max="13315" width="11.42578125" style="10" customWidth="1"/>
    <col min="13316" max="13316" width="21.7109375" style="10" customWidth="1"/>
    <col min="13317" max="13317" width="13.7109375" style="10" customWidth="1"/>
    <col min="13318" max="13318" width="14.85546875" style="10" customWidth="1"/>
    <col min="13319" max="13319" width="19.5703125" style="10" customWidth="1"/>
    <col min="13320" max="13320" width="13.7109375" style="10" customWidth="1"/>
    <col min="13321" max="13321" width="14.7109375" style="10" customWidth="1"/>
    <col min="13322" max="13323" width="14.140625" style="10" customWidth="1"/>
    <col min="13324" max="13324" width="15.140625" style="10" customWidth="1"/>
    <col min="13325" max="13325" width="21.5703125" style="10" customWidth="1"/>
    <col min="13326" max="13567" width="9.140625" style="10"/>
    <col min="13568" max="13568" width="6.5703125" style="10" customWidth="1"/>
    <col min="13569" max="13569" width="35.28515625" style="10" customWidth="1"/>
    <col min="13570" max="13570" width="14" style="10" customWidth="1"/>
    <col min="13571" max="13571" width="11.42578125" style="10" customWidth="1"/>
    <col min="13572" max="13572" width="21.7109375" style="10" customWidth="1"/>
    <col min="13573" max="13573" width="13.7109375" style="10" customWidth="1"/>
    <col min="13574" max="13574" width="14.85546875" style="10" customWidth="1"/>
    <col min="13575" max="13575" width="19.5703125" style="10" customWidth="1"/>
    <col min="13576" max="13576" width="13.7109375" style="10" customWidth="1"/>
    <col min="13577" max="13577" width="14.7109375" style="10" customWidth="1"/>
    <col min="13578" max="13579" width="14.140625" style="10" customWidth="1"/>
    <col min="13580" max="13580" width="15.140625" style="10" customWidth="1"/>
    <col min="13581" max="13581" width="21.5703125" style="10" customWidth="1"/>
    <col min="13582" max="13823" width="9.140625" style="10"/>
    <col min="13824" max="13824" width="6.5703125" style="10" customWidth="1"/>
    <col min="13825" max="13825" width="35.28515625" style="10" customWidth="1"/>
    <col min="13826" max="13826" width="14" style="10" customWidth="1"/>
    <col min="13827" max="13827" width="11.42578125" style="10" customWidth="1"/>
    <col min="13828" max="13828" width="21.7109375" style="10" customWidth="1"/>
    <col min="13829" max="13829" width="13.7109375" style="10" customWidth="1"/>
    <col min="13830" max="13830" width="14.85546875" style="10" customWidth="1"/>
    <col min="13831" max="13831" width="19.5703125" style="10" customWidth="1"/>
    <col min="13832" max="13832" width="13.7109375" style="10" customWidth="1"/>
    <col min="13833" max="13833" width="14.7109375" style="10" customWidth="1"/>
    <col min="13834" max="13835" width="14.140625" style="10" customWidth="1"/>
    <col min="13836" max="13836" width="15.140625" style="10" customWidth="1"/>
    <col min="13837" max="13837" width="21.5703125" style="10" customWidth="1"/>
    <col min="13838" max="14079" width="9.140625" style="10"/>
    <col min="14080" max="14080" width="6.5703125" style="10" customWidth="1"/>
    <col min="14081" max="14081" width="35.28515625" style="10" customWidth="1"/>
    <col min="14082" max="14082" width="14" style="10" customWidth="1"/>
    <col min="14083" max="14083" width="11.42578125" style="10" customWidth="1"/>
    <col min="14084" max="14084" width="21.7109375" style="10" customWidth="1"/>
    <col min="14085" max="14085" width="13.7109375" style="10" customWidth="1"/>
    <col min="14086" max="14086" width="14.85546875" style="10" customWidth="1"/>
    <col min="14087" max="14087" width="19.5703125" style="10" customWidth="1"/>
    <col min="14088" max="14088" width="13.7109375" style="10" customWidth="1"/>
    <col min="14089" max="14089" width="14.7109375" style="10" customWidth="1"/>
    <col min="14090" max="14091" width="14.140625" style="10" customWidth="1"/>
    <col min="14092" max="14092" width="15.140625" style="10" customWidth="1"/>
    <col min="14093" max="14093" width="21.5703125" style="10" customWidth="1"/>
    <col min="14094" max="14335" width="9.140625" style="10"/>
    <col min="14336" max="14336" width="6.5703125" style="10" customWidth="1"/>
    <col min="14337" max="14337" width="35.28515625" style="10" customWidth="1"/>
    <col min="14338" max="14338" width="14" style="10" customWidth="1"/>
    <col min="14339" max="14339" width="11.42578125" style="10" customWidth="1"/>
    <col min="14340" max="14340" width="21.7109375" style="10" customWidth="1"/>
    <col min="14341" max="14341" width="13.7109375" style="10" customWidth="1"/>
    <col min="14342" max="14342" width="14.85546875" style="10" customWidth="1"/>
    <col min="14343" max="14343" width="19.5703125" style="10" customWidth="1"/>
    <col min="14344" max="14344" width="13.7109375" style="10" customWidth="1"/>
    <col min="14345" max="14345" width="14.7109375" style="10" customWidth="1"/>
    <col min="14346" max="14347" width="14.140625" style="10" customWidth="1"/>
    <col min="14348" max="14348" width="15.140625" style="10" customWidth="1"/>
    <col min="14349" max="14349" width="21.5703125" style="10" customWidth="1"/>
    <col min="14350" max="14591" width="9.140625" style="10"/>
    <col min="14592" max="14592" width="6.5703125" style="10" customWidth="1"/>
    <col min="14593" max="14593" width="35.28515625" style="10" customWidth="1"/>
    <col min="14594" max="14594" width="14" style="10" customWidth="1"/>
    <col min="14595" max="14595" width="11.42578125" style="10" customWidth="1"/>
    <col min="14596" max="14596" width="21.7109375" style="10" customWidth="1"/>
    <col min="14597" max="14597" width="13.7109375" style="10" customWidth="1"/>
    <col min="14598" max="14598" width="14.85546875" style="10" customWidth="1"/>
    <col min="14599" max="14599" width="19.5703125" style="10" customWidth="1"/>
    <col min="14600" max="14600" width="13.7109375" style="10" customWidth="1"/>
    <col min="14601" max="14601" width="14.7109375" style="10" customWidth="1"/>
    <col min="14602" max="14603" width="14.140625" style="10" customWidth="1"/>
    <col min="14604" max="14604" width="15.140625" style="10" customWidth="1"/>
    <col min="14605" max="14605" width="21.5703125" style="10" customWidth="1"/>
    <col min="14606" max="14847" width="9.140625" style="10"/>
    <col min="14848" max="14848" width="6.5703125" style="10" customWidth="1"/>
    <col min="14849" max="14849" width="35.28515625" style="10" customWidth="1"/>
    <col min="14850" max="14850" width="14" style="10" customWidth="1"/>
    <col min="14851" max="14851" width="11.42578125" style="10" customWidth="1"/>
    <col min="14852" max="14852" width="21.7109375" style="10" customWidth="1"/>
    <col min="14853" max="14853" width="13.7109375" style="10" customWidth="1"/>
    <col min="14854" max="14854" width="14.85546875" style="10" customWidth="1"/>
    <col min="14855" max="14855" width="19.5703125" style="10" customWidth="1"/>
    <col min="14856" max="14856" width="13.7109375" style="10" customWidth="1"/>
    <col min="14857" max="14857" width="14.7109375" style="10" customWidth="1"/>
    <col min="14858" max="14859" width="14.140625" style="10" customWidth="1"/>
    <col min="14860" max="14860" width="15.140625" style="10" customWidth="1"/>
    <col min="14861" max="14861" width="21.5703125" style="10" customWidth="1"/>
    <col min="14862" max="15103" width="9.140625" style="10"/>
    <col min="15104" max="15104" width="6.5703125" style="10" customWidth="1"/>
    <col min="15105" max="15105" width="35.28515625" style="10" customWidth="1"/>
    <col min="15106" max="15106" width="14" style="10" customWidth="1"/>
    <col min="15107" max="15107" width="11.42578125" style="10" customWidth="1"/>
    <col min="15108" max="15108" width="21.7109375" style="10" customWidth="1"/>
    <col min="15109" max="15109" width="13.7109375" style="10" customWidth="1"/>
    <col min="15110" max="15110" width="14.85546875" style="10" customWidth="1"/>
    <col min="15111" max="15111" width="19.5703125" style="10" customWidth="1"/>
    <col min="15112" max="15112" width="13.7109375" style="10" customWidth="1"/>
    <col min="15113" max="15113" width="14.7109375" style="10" customWidth="1"/>
    <col min="15114" max="15115" width="14.140625" style="10" customWidth="1"/>
    <col min="15116" max="15116" width="15.140625" style="10" customWidth="1"/>
    <col min="15117" max="15117" width="21.5703125" style="10" customWidth="1"/>
    <col min="15118" max="15359" width="9.140625" style="10"/>
    <col min="15360" max="15360" width="6.5703125" style="10" customWidth="1"/>
    <col min="15361" max="15361" width="35.28515625" style="10" customWidth="1"/>
    <col min="15362" max="15362" width="14" style="10" customWidth="1"/>
    <col min="15363" max="15363" width="11.42578125" style="10" customWidth="1"/>
    <col min="15364" max="15364" width="21.7109375" style="10" customWidth="1"/>
    <col min="15365" max="15365" width="13.7109375" style="10" customWidth="1"/>
    <col min="15366" max="15366" width="14.85546875" style="10" customWidth="1"/>
    <col min="15367" max="15367" width="19.5703125" style="10" customWidth="1"/>
    <col min="15368" max="15368" width="13.7109375" style="10" customWidth="1"/>
    <col min="15369" max="15369" width="14.7109375" style="10" customWidth="1"/>
    <col min="15370" max="15371" width="14.140625" style="10" customWidth="1"/>
    <col min="15372" max="15372" width="15.140625" style="10" customWidth="1"/>
    <col min="15373" max="15373" width="21.5703125" style="10" customWidth="1"/>
    <col min="15374" max="15615" width="9.140625" style="10"/>
    <col min="15616" max="15616" width="6.5703125" style="10" customWidth="1"/>
    <col min="15617" max="15617" width="35.28515625" style="10" customWidth="1"/>
    <col min="15618" max="15618" width="14" style="10" customWidth="1"/>
    <col min="15619" max="15619" width="11.42578125" style="10" customWidth="1"/>
    <col min="15620" max="15620" width="21.7109375" style="10" customWidth="1"/>
    <col min="15621" max="15621" width="13.7109375" style="10" customWidth="1"/>
    <col min="15622" max="15622" width="14.85546875" style="10" customWidth="1"/>
    <col min="15623" max="15623" width="19.5703125" style="10" customWidth="1"/>
    <col min="15624" max="15624" width="13.7109375" style="10" customWidth="1"/>
    <col min="15625" max="15625" width="14.7109375" style="10" customWidth="1"/>
    <col min="15626" max="15627" width="14.140625" style="10" customWidth="1"/>
    <col min="15628" max="15628" width="15.140625" style="10" customWidth="1"/>
    <col min="15629" max="15629" width="21.5703125" style="10" customWidth="1"/>
    <col min="15630" max="15871" width="9.140625" style="10"/>
    <col min="15872" max="15872" width="6.5703125" style="10" customWidth="1"/>
    <col min="15873" max="15873" width="35.28515625" style="10" customWidth="1"/>
    <col min="15874" max="15874" width="14" style="10" customWidth="1"/>
    <col min="15875" max="15875" width="11.42578125" style="10" customWidth="1"/>
    <col min="15876" max="15876" width="21.7109375" style="10" customWidth="1"/>
    <col min="15877" max="15877" width="13.7109375" style="10" customWidth="1"/>
    <col min="15878" max="15878" width="14.85546875" style="10" customWidth="1"/>
    <col min="15879" max="15879" width="19.5703125" style="10" customWidth="1"/>
    <col min="15880" max="15880" width="13.7109375" style="10" customWidth="1"/>
    <col min="15881" max="15881" width="14.7109375" style="10" customWidth="1"/>
    <col min="15882" max="15883" width="14.140625" style="10" customWidth="1"/>
    <col min="15884" max="15884" width="15.140625" style="10" customWidth="1"/>
    <col min="15885" max="15885" width="21.5703125" style="10" customWidth="1"/>
    <col min="15886" max="16127" width="9.140625" style="10"/>
    <col min="16128" max="16128" width="6.5703125" style="10" customWidth="1"/>
    <col min="16129" max="16129" width="35.28515625" style="10" customWidth="1"/>
    <col min="16130" max="16130" width="14" style="10" customWidth="1"/>
    <col min="16131" max="16131" width="11.42578125" style="10" customWidth="1"/>
    <col min="16132" max="16132" width="21.7109375" style="10" customWidth="1"/>
    <col min="16133" max="16133" width="13.7109375" style="10" customWidth="1"/>
    <col min="16134" max="16134" width="14.85546875" style="10" customWidth="1"/>
    <col min="16135" max="16135" width="19.5703125" style="10" customWidth="1"/>
    <col min="16136" max="16136" width="13.7109375" style="10" customWidth="1"/>
    <col min="16137" max="16137" width="14.7109375" style="10" customWidth="1"/>
    <col min="16138" max="16139" width="14.140625" style="10" customWidth="1"/>
    <col min="16140" max="16140" width="15.140625" style="10" customWidth="1"/>
    <col min="16141" max="16141" width="21.5703125" style="10" customWidth="1"/>
    <col min="16142" max="16384" width="9.140625" style="10"/>
  </cols>
  <sheetData>
    <row r="1" spans="1:13" ht="54" customHeight="1" x14ac:dyDescent="0.25">
      <c r="A1" s="181" t="s">
        <v>385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24" customHeight="1" x14ac:dyDescent="0.25">
      <c r="A2" s="181" t="str">
        <f>'Подпрограмма 2'!A2:O2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ht="24" customHeight="1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208</v>
      </c>
      <c r="J3" s="185" t="s">
        <v>171</v>
      </c>
      <c r="K3" s="182" t="s">
        <v>172</v>
      </c>
      <c r="L3" s="182"/>
      <c r="M3" s="182"/>
    </row>
    <row r="4" spans="1:13" ht="15" customHeight="1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ht="31.5" customHeight="1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f t="shared" si="0"/>
        <v>4</v>
      </c>
      <c r="G6" s="11">
        <f t="shared" si="0"/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s="39" customFormat="1" ht="47.25" x14ac:dyDescent="0.25">
      <c r="A7" s="24">
        <v>1</v>
      </c>
      <c r="B7" s="56" t="str">
        <f>'Подпрограмма 2'!B44</f>
        <v>Ремонтные работы СВП "Леопард"</v>
      </c>
      <c r="C7" s="38"/>
      <c r="D7" s="38"/>
      <c r="E7" s="26" t="s">
        <v>391</v>
      </c>
      <c r="F7" s="26" t="s">
        <v>392</v>
      </c>
      <c r="G7" s="24" t="s">
        <v>3</v>
      </c>
      <c r="H7" s="90">
        <v>2018</v>
      </c>
      <c r="I7" s="40">
        <v>1050.9000000000001</v>
      </c>
      <c r="J7" s="24"/>
      <c r="K7" s="41">
        <f>M7</f>
        <v>1050.8642500000001</v>
      </c>
      <c r="L7" s="38"/>
      <c r="M7" s="41">
        <f>'Подпрограмма 2'!J44</f>
        <v>1050.8642500000001</v>
      </c>
    </row>
    <row r="8" spans="1:13" s="39" customFormat="1" ht="88.5" customHeight="1" x14ac:dyDescent="0.25">
      <c r="A8" s="179">
        <v>2</v>
      </c>
      <c r="B8" s="179" t="str">
        <f>'Подпрограмма 2'!B46</f>
        <v>Приобретение, доставка и установка модульного здания на базе двух блок-контейнеров в п. Усть-Кара МО «Карский сельсовет» НАО (помещения ожидания воздушных судов) с подключением к электросетям</v>
      </c>
      <c r="C8" s="38"/>
      <c r="D8" s="38"/>
      <c r="E8" s="26" t="s">
        <v>393</v>
      </c>
      <c r="F8" s="26" t="s">
        <v>394</v>
      </c>
      <c r="G8" s="179" t="s">
        <v>386</v>
      </c>
      <c r="H8" s="90">
        <v>2018</v>
      </c>
      <c r="I8" s="40">
        <v>2300</v>
      </c>
      <c r="J8" s="179"/>
      <c r="K8" s="177">
        <f>M8</f>
        <v>2465.8803499999999</v>
      </c>
      <c r="L8" s="200"/>
      <c r="M8" s="177">
        <f>'Подпрограмма 2'!J46</f>
        <v>2465.8803499999999</v>
      </c>
    </row>
    <row r="9" spans="1:13" s="39" customFormat="1" ht="65.25" customHeight="1" x14ac:dyDescent="0.25">
      <c r="A9" s="199"/>
      <c r="B9" s="199"/>
      <c r="C9" s="38"/>
      <c r="D9" s="38"/>
      <c r="E9" s="26" t="s">
        <v>602</v>
      </c>
      <c r="F9" s="26" t="s">
        <v>601</v>
      </c>
      <c r="G9" s="180"/>
      <c r="H9" s="90" t="s">
        <v>272</v>
      </c>
      <c r="I9" s="111">
        <v>165.88034999999999</v>
      </c>
      <c r="J9" s="180"/>
      <c r="K9" s="178"/>
      <c r="L9" s="201"/>
      <c r="M9" s="178"/>
    </row>
    <row r="10" spans="1:13" s="39" customFormat="1" ht="47.25" x14ac:dyDescent="0.25">
      <c r="A10" s="24">
        <v>3</v>
      </c>
      <c r="B10" s="56" t="str">
        <f>'Подпрограмма 2'!B47</f>
        <v>Приобретение и доставка авиационной стремянки в п. Индига</v>
      </c>
      <c r="C10" s="38"/>
      <c r="D10" s="38"/>
      <c r="E10" s="24" t="s">
        <v>450</v>
      </c>
      <c r="F10" s="24" t="s">
        <v>449</v>
      </c>
      <c r="G10" s="24" t="s">
        <v>386</v>
      </c>
      <c r="H10" s="90">
        <v>2018</v>
      </c>
      <c r="I10" s="40">
        <v>32.200000000000003</v>
      </c>
      <c r="J10" s="24"/>
      <c r="K10" s="41">
        <f>M10</f>
        <v>32.200000000000003</v>
      </c>
      <c r="L10" s="38"/>
      <c r="M10" s="41">
        <f>'Подпрограмма 2'!J47</f>
        <v>32.200000000000003</v>
      </c>
    </row>
    <row r="11" spans="1:13" ht="15" customHeight="1" x14ac:dyDescent="0.25">
      <c r="A11" s="188" t="s">
        <v>178</v>
      </c>
      <c r="B11" s="189"/>
      <c r="C11" s="189"/>
      <c r="D11" s="189"/>
      <c r="E11" s="189"/>
      <c r="F11" s="189"/>
      <c r="G11" s="189"/>
      <c r="H11" s="189"/>
      <c r="I11" s="190"/>
      <c r="J11" s="18">
        <f>SUM(J7:J7)</f>
        <v>0</v>
      </c>
      <c r="K11" s="18">
        <f>SUM(K7:K10)</f>
        <v>3548.9445999999998</v>
      </c>
      <c r="L11" s="18"/>
      <c r="M11" s="18">
        <f>SUM(M7:M10)</f>
        <v>3548.9445999999998</v>
      </c>
    </row>
  </sheetData>
  <mergeCells count="25">
    <mergeCell ref="A11:I11"/>
    <mergeCell ref="J3:J5"/>
    <mergeCell ref="K3:M3"/>
    <mergeCell ref="C4:C5"/>
    <mergeCell ref="D4:D5"/>
    <mergeCell ref="K4:K5"/>
    <mergeCell ref="L4:L5"/>
    <mergeCell ref="M4:M5"/>
    <mergeCell ref="B8:B9"/>
    <mergeCell ref="A8:A9"/>
    <mergeCell ref="G8:G9"/>
    <mergeCell ref="M8:M9"/>
    <mergeCell ref="K8:K9"/>
    <mergeCell ref="L8:L9"/>
    <mergeCell ref="J8:J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14"/>
  <sheetViews>
    <sheetView view="pageBreakPreview" topLeftCell="A4" zoomScale="70" zoomScaleNormal="90" zoomScaleSheetLayoutView="70" workbookViewId="0">
      <selection activeCell="J14" sqref="J14"/>
    </sheetView>
  </sheetViews>
  <sheetFormatPr defaultRowHeight="16.5" x14ac:dyDescent="0.25"/>
  <cols>
    <col min="1" max="1" width="7.5703125" style="1" customWidth="1"/>
    <col min="2" max="2" width="46.4257812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0.140625" style="1" hidden="1" customWidth="1"/>
    <col min="7" max="7" width="0.42578125" style="1" hidden="1" customWidth="1"/>
    <col min="8" max="9" width="16.85546875" style="1" customWidth="1"/>
    <col min="10" max="10" width="14.85546875" style="1" customWidth="1"/>
    <col min="11" max="11" width="16.140625" style="1" hidden="1" customWidth="1"/>
    <col min="12" max="12" width="15.28515625" style="1" hidden="1" customWidth="1"/>
    <col min="13" max="14" width="16.42578125" style="1" customWidth="1"/>
    <col min="15" max="15" width="15.140625" style="1" customWidth="1"/>
    <col min="16" max="16" width="14" style="1" hidden="1" customWidth="1"/>
    <col min="17" max="17" width="0.85546875" style="1" hidden="1" customWidth="1"/>
    <col min="18" max="19" width="16.85546875" style="1" customWidth="1"/>
    <col min="20" max="20" width="27.42578125" style="1" customWidth="1"/>
    <col min="21" max="21" width="26.140625" style="1" customWidth="1"/>
    <col min="22" max="16384" width="9.140625" style="1"/>
  </cols>
  <sheetData>
    <row r="1" spans="1:21" ht="51" customHeight="1" x14ac:dyDescent="0.25">
      <c r="A1" s="171" t="s">
        <v>220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1" ht="18.75" customHeight="1" x14ac:dyDescent="0.25">
      <c r="A2" s="172" t="s">
        <v>433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3"/>
    </row>
    <row r="3" spans="1:21" s="2" customFormat="1" ht="24.75" customHeight="1" x14ac:dyDescent="0.25">
      <c r="A3" s="198" t="s">
        <v>21</v>
      </c>
      <c r="B3" s="198" t="s">
        <v>19</v>
      </c>
      <c r="C3" s="198" t="s">
        <v>7</v>
      </c>
      <c r="D3" s="198" t="s">
        <v>20</v>
      </c>
      <c r="E3" s="202" t="s">
        <v>212</v>
      </c>
      <c r="F3" s="196"/>
      <c r="G3" s="196"/>
      <c r="H3" s="196"/>
      <c r="I3" s="197"/>
      <c r="J3" s="202" t="s">
        <v>8</v>
      </c>
      <c r="K3" s="196"/>
      <c r="L3" s="196"/>
      <c r="M3" s="196"/>
      <c r="N3" s="197"/>
      <c r="O3" s="202" t="s">
        <v>9</v>
      </c>
      <c r="P3" s="196"/>
      <c r="Q3" s="196"/>
      <c r="R3" s="196"/>
      <c r="S3" s="197"/>
      <c r="T3" s="198" t="s">
        <v>468</v>
      </c>
      <c r="U3" s="198" t="s">
        <v>469</v>
      </c>
    </row>
    <row r="4" spans="1:21" s="2" customFormat="1" ht="75.75" customHeight="1" x14ac:dyDescent="0.25">
      <c r="A4" s="198"/>
      <c r="B4" s="198"/>
      <c r="C4" s="198"/>
      <c r="D4" s="198"/>
      <c r="E4" s="105" t="s">
        <v>1</v>
      </c>
      <c r="F4" s="105" t="s">
        <v>17</v>
      </c>
      <c r="G4" s="105" t="s">
        <v>10</v>
      </c>
      <c r="H4" s="105" t="s">
        <v>466</v>
      </c>
      <c r="I4" s="105" t="s">
        <v>299</v>
      </c>
      <c r="J4" s="105" t="s">
        <v>1</v>
      </c>
      <c r="K4" s="105" t="s">
        <v>17</v>
      </c>
      <c r="L4" s="105" t="s">
        <v>10</v>
      </c>
      <c r="M4" s="123" t="s">
        <v>466</v>
      </c>
      <c r="N4" s="105" t="s">
        <v>299</v>
      </c>
      <c r="O4" s="105" t="s">
        <v>1</v>
      </c>
      <c r="P4" s="105" t="s">
        <v>17</v>
      </c>
      <c r="Q4" s="105" t="s">
        <v>10</v>
      </c>
      <c r="R4" s="123" t="s">
        <v>466</v>
      </c>
      <c r="S4" s="105" t="s">
        <v>299</v>
      </c>
      <c r="T4" s="198"/>
      <c r="U4" s="198"/>
    </row>
    <row r="5" spans="1:21" s="2" customFormat="1" ht="22.5" customHeight="1" x14ac:dyDescent="0.25">
      <c r="A5" s="105">
        <v>1</v>
      </c>
      <c r="B5" s="105">
        <v>2</v>
      </c>
      <c r="C5" s="105">
        <v>3</v>
      </c>
      <c r="D5" s="105">
        <v>4</v>
      </c>
      <c r="E5" s="123">
        <v>5</v>
      </c>
      <c r="F5" s="123">
        <v>6</v>
      </c>
      <c r="G5" s="123">
        <v>7</v>
      </c>
      <c r="H5" s="123">
        <v>6</v>
      </c>
      <c r="I5" s="123">
        <v>7</v>
      </c>
      <c r="J5" s="123">
        <v>8</v>
      </c>
      <c r="K5" s="123">
        <v>9</v>
      </c>
      <c r="L5" s="123">
        <v>10</v>
      </c>
      <c r="M5" s="123">
        <v>9</v>
      </c>
      <c r="N5" s="123">
        <v>10</v>
      </c>
      <c r="O5" s="123">
        <v>11</v>
      </c>
      <c r="P5" s="123">
        <v>16</v>
      </c>
      <c r="Q5" s="123">
        <v>17</v>
      </c>
      <c r="R5" s="123">
        <v>12</v>
      </c>
      <c r="S5" s="123">
        <v>13</v>
      </c>
      <c r="T5" s="123">
        <v>14</v>
      </c>
      <c r="U5" s="123">
        <v>15</v>
      </c>
    </row>
    <row r="6" spans="1:21" s="2" customFormat="1" ht="21.75" customHeight="1" x14ac:dyDescent="0.25">
      <c r="A6" s="105"/>
      <c r="B6" s="198" t="s">
        <v>37</v>
      </c>
      <c r="C6" s="198"/>
      <c r="D6" s="198"/>
      <c r="E6" s="36">
        <f>SUM(E7:E8)</f>
        <v>4224.6000000000004</v>
      </c>
      <c r="F6" s="36">
        <f t="shared" ref="F6:I6" si="0">SUM(F7:F8)</f>
        <v>0</v>
      </c>
      <c r="G6" s="36">
        <f t="shared" si="0"/>
        <v>0</v>
      </c>
      <c r="H6" s="36">
        <f t="shared" si="0"/>
        <v>4224.6000000000004</v>
      </c>
      <c r="I6" s="36">
        <f t="shared" si="0"/>
        <v>0</v>
      </c>
      <c r="J6" s="36">
        <f t="shared" ref="J6:S6" si="1">SUM(J7:J8)</f>
        <v>2592.49703</v>
      </c>
      <c r="K6" s="36">
        <f t="shared" si="1"/>
        <v>0</v>
      </c>
      <c r="L6" s="36">
        <f t="shared" si="1"/>
        <v>0</v>
      </c>
      <c r="M6" s="36">
        <f t="shared" si="1"/>
        <v>2592.49703</v>
      </c>
      <c r="N6" s="36">
        <f t="shared" si="1"/>
        <v>0</v>
      </c>
      <c r="O6" s="36">
        <f>SUM(O7:O8)</f>
        <v>2592.49703</v>
      </c>
      <c r="P6" s="36">
        <f t="shared" si="1"/>
        <v>0</v>
      </c>
      <c r="Q6" s="36">
        <f t="shared" si="1"/>
        <v>0</v>
      </c>
      <c r="R6" s="36">
        <f t="shared" si="1"/>
        <v>2592.49703</v>
      </c>
      <c r="S6" s="36">
        <f t="shared" si="1"/>
        <v>0</v>
      </c>
      <c r="T6" s="29">
        <f t="shared" ref="T6:T13" si="2">J6/E6</f>
        <v>0.61366686313497132</v>
      </c>
      <c r="U6" s="29">
        <f>O6/E6</f>
        <v>0.61366686313497132</v>
      </c>
    </row>
    <row r="7" spans="1:21" s="2" customFormat="1" ht="226.5" customHeight="1" x14ac:dyDescent="0.25">
      <c r="A7" s="27" t="s">
        <v>474</v>
      </c>
      <c r="B7" s="70" t="s">
        <v>470</v>
      </c>
      <c r="C7" s="51" t="s">
        <v>57</v>
      </c>
      <c r="D7" s="51" t="s">
        <v>57</v>
      </c>
      <c r="E7" s="33">
        <f>H7</f>
        <v>3686.8</v>
      </c>
      <c r="F7" s="33"/>
      <c r="G7" s="33"/>
      <c r="H7" s="49">
        <v>3686.8</v>
      </c>
      <c r="I7" s="33" t="s">
        <v>18</v>
      </c>
      <c r="J7" s="33">
        <f>M7</f>
        <v>2196.7673300000001</v>
      </c>
      <c r="K7" s="33"/>
      <c r="L7" s="33"/>
      <c r="M7" s="33">
        <v>2196.7673300000001</v>
      </c>
      <c r="N7" s="33" t="s">
        <v>18</v>
      </c>
      <c r="O7" s="33">
        <f>R7</f>
        <v>2196.7673300000001</v>
      </c>
      <c r="P7" s="33"/>
      <c r="Q7" s="33"/>
      <c r="R7" s="33">
        <f>M7</f>
        <v>2196.7673300000001</v>
      </c>
      <c r="S7" s="33" t="s">
        <v>18</v>
      </c>
      <c r="T7" s="28">
        <f t="shared" si="2"/>
        <v>0.59584662308777259</v>
      </c>
      <c r="U7" s="28">
        <f t="shared" ref="U7:U14" si="3">O7/E7</f>
        <v>0.59584662308777259</v>
      </c>
    </row>
    <row r="8" spans="1:21" s="2" customFormat="1" ht="185.25" customHeight="1" x14ac:dyDescent="0.25">
      <c r="A8" s="27" t="s">
        <v>475</v>
      </c>
      <c r="B8" s="70" t="s">
        <v>476</v>
      </c>
      <c r="C8" s="51" t="s">
        <v>57</v>
      </c>
      <c r="D8" s="51" t="s">
        <v>57</v>
      </c>
      <c r="E8" s="33">
        <f>H8</f>
        <v>537.79999999999995</v>
      </c>
      <c r="F8" s="33"/>
      <c r="G8" s="33"/>
      <c r="H8" s="49">
        <v>537.79999999999995</v>
      </c>
      <c r="I8" s="33" t="s">
        <v>18</v>
      </c>
      <c r="J8" s="100">
        <f>M8</f>
        <v>395.72969999999998</v>
      </c>
      <c r="K8" s="33"/>
      <c r="L8" s="33"/>
      <c r="M8" s="100">
        <v>395.72969999999998</v>
      </c>
      <c r="N8" s="33" t="s">
        <v>18</v>
      </c>
      <c r="O8" s="100">
        <f>R8</f>
        <v>395.72969999999998</v>
      </c>
      <c r="P8" s="33"/>
      <c r="Q8" s="33"/>
      <c r="R8" s="100">
        <f>M8</f>
        <v>395.72969999999998</v>
      </c>
      <c r="S8" s="33" t="s">
        <v>18</v>
      </c>
      <c r="T8" s="28">
        <f t="shared" si="2"/>
        <v>0.73583060617329865</v>
      </c>
      <c r="U8" s="28">
        <f t="shared" ref="U8" si="4">O8/E8</f>
        <v>0.73583060617329865</v>
      </c>
    </row>
    <row r="9" spans="1:21" s="2" customFormat="1" ht="31.5" customHeight="1" x14ac:dyDescent="0.25">
      <c r="A9" s="30"/>
      <c r="B9" s="198" t="s">
        <v>38</v>
      </c>
      <c r="C9" s="198"/>
      <c r="D9" s="198"/>
      <c r="E9" s="36">
        <f>H9</f>
        <v>87.7</v>
      </c>
      <c r="F9" s="36">
        <v>0</v>
      </c>
      <c r="G9" s="36">
        <v>0</v>
      </c>
      <c r="H9" s="36">
        <f>SUM(H10)</f>
        <v>87.7</v>
      </c>
      <c r="I9" s="36">
        <f t="shared" ref="I9:S9" si="5">SUM(I10)</f>
        <v>0</v>
      </c>
      <c r="J9" s="36">
        <f t="shared" si="5"/>
        <v>87.673580000000001</v>
      </c>
      <c r="K9" s="36">
        <f t="shared" si="5"/>
        <v>0</v>
      </c>
      <c r="L9" s="36">
        <f t="shared" si="5"/>
        <v>0</v>
      </c>
      <c r="M9" s="36">
        <f t="shared" si="5"/>
        <v>87.673580000000001</v>
      </c>
      <c r="N9" s="36">
        <f t="shared" si="5"/>
        <v>0</v>
      </c>
      <c r="O9" s="36">
        <f t="shared" si="5"/>
        <v>87.673580000000001</v>
      </c>
      <c r="P9" s="36">
        <f t="shared" si="5"/>
        <v>0</v>
      </c>
      <c r="Q9" s="36">
        <f t="shared" si="5"/>
        <v>0</v>
      </c>
      <c r="R9" s="36">
        <f t="shared" si="5"/>
        <v>87.673580000000001</v>
      </c>
      <c r="S9" s="36">
        <f t="shared" si="5"/>
        <v>0</v>
      </c>
      <c r="T9" s="29">
        <f t="shared" si="2"/>
        <v>0.99969874572405926</v>
      </c>
      <c r="U9" s="29">
        <f>O9/E9</f>
        <v>0.99969874572405926</v>
      </c>
    </row>
    <row r="10" spans="1:21" s="2" customFormat="1" ht="57" customHeight="1" x14ac:dyDescent="0.25">
      <c r="A10" s="27" t="s">
        <v>473</v>
      </c>
      <c r="B10" s="117" t="s">
        <v>467</v>
      </c>
      <c r="C10" s="51" t="s">
        <v>57</v>
      </c>
      <c r="D10" s="73" t="s">
        <v>26</v>
      </c>
      <c r="E10" s="33">
        <f t="shared" ref="E10" si="6">H10</f>
        <v>87.7</v>
      </c>
      <c r="F10" s="33"/>
      <c r="G10" s="33"/>
      <c r="H10" s="68">
        <v>87.7</v>
      </c>
      <c r="I10" s="68">
        <v>0</v>
      </c>
      <c r="J10" s="100">
        <f t="shared" ref="J10" si="7">M10</f>
        <v>87.673580000000001</v>
      </c>
      <c r="K10" s="100"/>
      <c r="L10" s="100"/>
      <c r="M10" s="100">
        <v>87.673580000000001</v>
      </c>
      <c r="N10" s="33" t="s">
        <v>18</v>
      </c>
      <c r="O10" s="100">
        <f>R10</f>
        <v>87.673580000000001</v>
      </c>
      <c r="P10" s="33"/>
      <c r="Q10" s="33"/>
      <c r="R10" s="100">
        <f>M10</f>
        <v>87.673580000000001</v>
      </c>
      <c r="S10" s="33" t="s">
        <v>18</v>
      </c>
      <c r="T10" s="28">
        <f t="shared" si="2"/>
        <v>0.99969874572405926</v>
      </c>
      <c r="U10" s="28">
        <f>O10/E10</f>
        <v>0.99969874572405926</v>
      </c>
    </row>
    <row r="11" spans="1:21" s="2" customFormat="1" ht="41.25" customHeight="1" x14ac:dyDescent="0.25">
      <c r="A11" s="30"/>
      <c r="B11" s="202" t="s">
        <v>221</v>
      </c>
      <c r="C11" s="196"/>
      <c r="D11" s="197"/>
      <c r="E11" s="36">
        <f>H11+I11</f>
        <v>4524.7</v>
      </c>
      <c r="F11" s="36">
        <v>0</v>
      </c>
      <c r="G11" s="36">
        <v>0</v>
      </c>
      <c r="H11" s="36">
        <f>SUM(H12:H13)</f>
        <v>4479.3999999999996</v>
      </c>
      <c r="I11" s="36">
        <f>SUM(I12:I13)</f>
        <v>45.3</v>
      </c>
      <c r="J11" s="36">
        <f t="shared" ref="J11:S11" si="8">SUM(J12:J13)</f>
        <v>3239.2</v>
      </c>
      <c r="K11" s="36">
        <f t="shared" si="8"/>
        <v>0</v>
      </c>
      <c r="L11" s="36">
        <f t="shared" si="8"/>
        <v>0</v>
      </c>
      <c r="M11" s="36">
        <f t="shared" si="8"/>
        <v>3206.7</v>
      </c>
      <c r="N11" s="36">
        <f t="shared" si="8"/>
        <v>32.5</v>
      </c>
      <c r="O11" s="36">
        <f t="shared" si="8"/>
        <v>3239.2</v>
      </c>
      <c r="P11" s="36">
        <f t="shared" si="8"/>
        <v>0</v>
      </c>
      <c r="Q11" s="36">
        <f t="shared" si="8"/>
        <v>0</v>
      </c>
      <c r="R11" s="36">
        <f t="shared" si="8"/>
        <v>3206.7</v>
      </c>
      <c r="S11" s="36">
        <f t="shared" si="8"/>
        <v>32.5</v>
      </c>
      <c r="T11" s="29">
        <f t="shared" si="2"/>
        <v>0.7158927663712511</v>
      </c>
      <c r="U11" s="29">
        <f>O11/E11</f>
        <v>0.7158927663712511</v>
      </c>
    </row>
    <row r="12" spans="1:21" s="2" customFormat="1" ht="55.5" customHeight="1" x14ac:dyDescent="0.25">
      <c r="A12" s="27" t="s">
        <v>471</v>
      </c>
      <c r="B12" s="117" t="s">
        <v>222</v>
      </c>
      <c r="C12" s="51" t="s">
        <v>57</v>
      </c>
      <c r="D12" s="73" t="s">
        <v>42</v>
      </c>
      <c r="E12" s="33">
        <f>H12+I12</f>
        <v>3030.3</v>
      </c>
      <c r="F12" s="33"/>
      <c r="G12" s="33"/>
      <c r="H12" s="68">
        <v>3000</v>
      </c>
      <c r="I12" s="68">
        <v>30.3</v>
      </c>
      <c r="J12" s="100">
        <f>M12+N12</f>
        <v>1744.8</v>
      </c>
      <c r="K12" s="100"/>
      <c r="L12" s="100"/>
      <c r="M12" s="100">
        <v>1727.3</v>
      </c>
      <c r="N12" s="100">
        <v>17.5</v>
      </c>
      <c r="O12" s="100">
        <f>R12+S12</f>
        <v>1744.8</v>
      </c>
      <c r="P12" s="33"/>
      <c r="Q12" s="33"/>
      <c r="R12" s="100">
        <f>M12</f>
        <v>1727.3</v>
      </c>
      <c r="S12" s="33">
        <f>N12</f>
        <v>17.5</v>
      </c>
      <c r="T12" s="28">
        <f>J12/E12</f>
        <v>0.57578457578457576</v>
      </c>
      <c r="U12" s="28">
        <f>O12/E12</f>
        <v>0.57578457578457576</v>
      </c>
    </row>
    <row r="13" spans="1:21" s="2" customFormat="1" ht="49.5" x14ac:dyDescent="0.25">
      <c r="A13" s="27" t="s">
        <v>472</v>
      </c>
      <c r="B13" s="117" t="s">
        <v>298</v>
      </c>
      <c r="C13" s="51" t="s">
        <v>57</v>
      </c>
      <c r="D13" s="73" t="s">
        <v>42</v>
      </c>
      <c r="E13" s="33">
        <f>H13+I13</f>
        <v>1494.4</v>
      </c>
      <c r="F13" s="33"/>
      <c r="G13" s="33"/>
      <c r="H13" s="68">
        <v>1479.4</v>
      </c>
      <c r="I13" s="68">
        <v>15</v>
      </c>
      <c r="J13" s="100">
        <f>M13+N13</f>
        <v>1494.4</v>
      </c>
      <c r="K13" s="100"/>
      <c r="L13" s="100"/>
      <c r="M13" s="100">
        <v>1479.4</v>
      </c>
      <c r="N13" s="100">
        <v>15</v>
      </c>
      <c r="O13" s="100">
        <f>R13+S13</f>
        <v>1494.4</v>
      </c>
      <c r="P13" s="33"/>
      <c r="Q13" s="33"/>
      <c r="R13" s="100">
        <f>M13</f>
        <v>1479.4</v>
      </c>
      <c r="S13" s="33">
        <f>N13</f>
        <v>15</v>
      </c>
      <c r="T13" s="28">
        <f t="shared" si="2"/>
        <v>1</v>
      </c>
      <c r="U13" s="28">
        <f>O13/E13</f>
        <v>1</v>
      </c>
    </row>
    <row r="14" spans="1:21" s="2" customFormat="1" x14ac:dyDescent="0.25">
      <c r="A14" s="31"/>
      <c r="B14" s="32" t="s">
        <v>2</v>
      </c>
      <c r="C14" s="32"/>
      <c r="D14" s="33"/>
      <c r="E14" s="36">
        <f>E6+E9+E11</f>
        <v>8837</v>
      </c>
      <c r="F14" s="36">
        <f t="shared" ref="F14:S14" si="9">F6+F9+F11</f>
        <v>0</v>
      </c>
      <c r="G14" s="36">
        <f t="shared" si="9"/>
        <v>0</v>
      </c>
      <c r="H14" s="36">
        <f t="shared" si="9"/>
        <v>8791.7000000000007</v>
      </c>
      <c r="I14" s="36">
        <f t="shared" si="9"/>
        <v>45.3</v>
      </c>
      <c r="J14" s="36">
        <f>J6+J9+J11</f>
        <v>5919.3706099999999</v>
      </c>
      <c r="K14" s="36">
        <f t="shared" si="9"/>
        <v>0</v>
      </c>
      <c r="L14" s="36">
        <f t="shared" si="9"/>
        <v>0</v>
      </c>
      <c r="M14" s="36">
        <f t="shared" si="9"/>
        <v>5886.8706099999999</v>
      </c>
      <c r="N14" s="36">
        <f t="shared" si="9"/>
        <v>32.5</v>
      </c>
      <c r="O14" s="36">
        <f t="shared" si="9"/>
        <v>5919.3706099999999</v>
      </c>
      <c r="P14" s="36">
        <f t="shared" si="9"/>
        <v>0</v>
      </c>
      <c r="Q14" s="36">
        <f t="shared" si="9"/>
        <v>0</v>
      </c>
      <c r="R14" s="36">
        <f t="shared" si="9"/>
        <v>5886.8706099999999</v>
      </c>
      <c r="S14" s="36">
        <f t="shared" si="9"/>
        <v>32.5</v>
      </c>
      <c r="T14" s="29">
        <f>J14/E14</f>
        <v>0.66983938101165552</v>
      </c>
      <c r="U14" s="29">
        <f t="shared" si="3"/>
        <v>0.66983938101165552</v>
      </c>
    </row>
  </sheetData>
  <mergeCells count="14">
    <mergeCell ref="A1:U1"/>
    <mergeCell ref="A2:U2"/>
    <mergeCell ref="U3:U4"/>
    <mergeCell ref="B11:D11"/>
    <mergeCell ref="T3:T4"/>
    <mergeCell ref="A3:A4"/>
    <mergeCell ref="B3:B4"/>
    <mergeCell ref="C3:C4"/>
    <mergeCell ref="D3:D4"/>
    <mergeCell ref="B9:D9"/>
    <mergeCell ref="B6:D6"/>
    <mergeCell ref="E3:I3"/>
    <mergeCell ref="O3:S3"/>
    <mergeCell ref="J3:N3"/>
  </mergeCells>
  <pageMargins left="0.39370078740157483" right="0.39370078740157483" top="0.39370078740157483" bottom="0.3937007874015748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view="pageBreakPreview" topLeftCell="A6" zoomScale="90" zoomScaleNormal="100" zoomScaleSheetLayoutView="90" workbookViewId="0">
      <selection activeCell="A7" sqref="A7:A11"/>
    </sheetView>
  </sheetViews>
  <sheetFormatPr defaultRowHeight="15.75" x14ac:dyDescent="0.25"/>
  <cols>
    <col min="1" max="1" width="6.5703125" style="10" customWidth="1"/>
    <col min="2" max="2" width="35.28515625" style="10" customWidth="1"/>
    <col min="3" max="3" width="14" style="10" hidden="1" customWidth="1"/>
    <col min="4" max="4" width="11.42578125" style="10" hidden="1" customWidth="1"/>
    <col min="5" max="5" width="21.7109375" style="10" customWidth="1"/>
    <col min="6" max="6" width="13.7109375" style="10" customWidth="1"/>
    <col min="7" max="7" width="14.85546875" style="10" customWidth="1"/>
    <col min="8" max="8" width="19.5703125" style="10" customWidth="1"/>
    <col min="9" max="9" width="15.7109375" style="10" customWidth="1"/>
    <col min="10" max="10" width="14.7109375" style="10" customWidth="1"/>
    <col min="11" max="12" width="14.140625" style="10" customWidth="1"/>
    <col min="13" max="13" width="15.140625" style="10" customWidth="1"/>
    <col min="14" max="255" width="9.140625" style="10"/>
    <col min="256" max="256" width="6.5703125" style="10" customWidth="1"/>
    <col min="257" max="257" width="35.28515625" style="10" customWidth="1"/>
    <col min="258" max="258" width="14" style="10" customWidth="1"/>
    <col min="259" max="259" width="11.42578125" style="10" customWidth="1"/>
    <col min="260" max="260" width="21.7109375" style="10" customWidth="1"/>
    <col min="261" max="261" width="13.7109375" style="10" customWidth="1"/>
    <col min="262" max="262" width="14.85546875" style="10" customWidth="1"/>
    <col min="263" max="263" width="19.5703125" style="10" customWidth="1"/>
    <col min="264" max="264" width="13.7109375" style="10" customWidth="1"/>
    <col min="265" max="265" width="14.7109375" style="10" customWidth="1"/>
    <col min="266" max="267" width="14.140625" style="10" customWidth="1"/>
    <col min="268" max="268" width="15.140625" style="10" customWidth="1"/>
    <col min="269" max="269" width="21.5703125" style="10" customWidth="1"/>
    <col min="270" max="511" width="9.140625" style="10"/>
    <col min="512" max="512" width="6.5703125" style="10" customWidth="1"/>
    <col min="513" max="513" width="35.28515625" style="10" customWidth="1"/>
    <col min="514" max="514" width="14" style="10" customWidth="1"/>
    <col min="515" max="515" width="11.42578125" style="10" customWidth="1"/>
    <col min="516" max="516" width="21.7109375" style="10" customWidth="1"/>
    <col min="517" max="517" width="13.7109375" style="10" customWidth="1"/>
    <col min="518" max="518" width="14.85546875" style="10" customWidth="1"/>
    <col min="519" max="519" width="19.5703125" style="10" customWidth="1"/>
    <col min="520" max="520" width="13.7109375" style="10" customWidth="1"/>
    <col min="521" max="521" width="14.7109375" style="10" customWidth="1"/>
    <col min="522" max="523" width="14.140625" style="10" customWidth="1"/>
    <col min="524" max="524" width="15.140625" style="10" customWidth="1"/>
    <col min="525" max="525" width="21.5703125" style="10" customWidth="1"/>
    <col min="526" max="767" width="9.140625" style="10"/>
    <col min="768" max="768" width="6.5703125" style="10" customWidth="1"/>
    <col min="769" max="769" width="35.28515625" style="10" customWidth="1"/>
    <col min="770" max="770" width="14" style="10" customWidth="1"/>
    <col min="771" max="771" width="11.42578125" style="10" customWidth="1"/>
    <col min="772" max="772" width="21.7109375" style="10" customWidth="1"/>
    <col min="773" max="773" width="13.7109375" style="10" customWidth="1"/>
    <col min="774" max="774" width="14.85546875" style="10" customWidth="1"/>
    <col min="775" max="775" width="19.5703125" style="10" customWidth="1"/>
    <col min="776" max="776" width="13.7109375" style="10" customWidth="1"/>
    <col min="777" max="777" width="14.7109375" style="10" customWidth="1"/>
    <col min="778" max="779" width="14.140625" style="10" customWidth="1"/>
    <col min="780" max="780" width="15.140625" style="10" customWidth="1"/>
    <col min="781" max="781" width="21.5703125" style="10" customWidth="1"/>
    <col min="782" max="1023" width="9.140625" style="10"/>
    <col min="1024" max="1024" width="6.5703125" style="10" customWidth="1"/>
    <col min="1025" max="1025" width="35.28515625" style="10" customWidth="1"/>
    <col min="1026" max="1026" width="14" style="10" customWidth="1"/>
    <col min="1027" max="1027" width="11.42578125" style="10" customWidth="1"/>
    <col min="1028" max="1028" width="21.7109375" style="10" customWidth="1"/>
    <col min="1029" max="1029" width="13.7109375" style="10" customWidth="1"/>
    <col min="1030" max="1030" width="14.85546875" style="10" customWidth="1"/>
    <col min="1031" max="1031" width="19.5703125" style="10" customWidth="1"/>
    <col min="1032" max="1032" width="13.7109375" style="10" customWidth="1"/>
    <col min="1033" max="1033" width="14.7109375" style="10" customWidth="1"/>
    <col min="1034" max="1035" width="14.140625" style="10" customWidth="1"/>
    <col min="1036" max="1036" width="15.140625" style="10" customWidth="1"/>
    <col min="1037" max="1037" width="21.5703125" style="10" customWidth="1"/>
    <col min="1038" max="1279" width="9.140625" style="10"/>
    <col min="1280" max="1280" width="6.5703125" style="10" customWidth="1"/>
    <col min="1281" max="1281" width="35.28515625" style="10" customWidth="1"/>
    <col min="1282" max="1282" width="14" style="10" customWidth="1"/>
    <col min="1283" max="1283" width="11.42578125" style="10" customWidth="1"/>
    <col min="1284" max="1284" width="21.7109375" style="10" customWidth="1"/>
    <col min="1285" max="1285" width="13.7109375" style="10" customWidth="1"/>
    <col min="1286" max="1286" width="14.85546875" style="10" customWidth="1"/>
    <col min="1287" max="1287" width="19.5703125" style="10" customWidth="1"/>
    <col min="1288" max="1288" width="13.7109375" style="10" customWidth="1"/>
    <col min="1289" max="1289" width="14.7109375" style="10" customWidth="1"/>
    <col min="1290" max="1291" width="14.140625" style="10" customWidth="1"/>
    <col min="1292" max="1292" width="15.140625" style="10" customWidth="1"/>
    <col min="1293" max="1293" width="21.5703125" style="10" customWidth="1"/>
    <col min="1294" max="1535" width="9.140625" style="10"/>
    <col min="1536" max="1536" width="6.5703125" style="10" customWidth="1"/>
    <col min="1537" max="1537" width="35.28515625" style="10" customWidth="1"/>
    <col min="1538" max="1538" width="14" style="10" customWidth="1"/>
    <col min="1539" max="1539" width="11.42578125" style="10" customWidth="1"/>
    <col min="1540" max="1540" width="21.7109375" style="10" customWidth="1"/>
    <col min="1541" max="1541" width="13.7109375" style="10" customWidth="1"/>
    <col min="1542" max="1542" width="14.85546875" style="10" customWidth="1"/>
    <col min="1543" max="1543" width="19.5703125" style="10" customWidth="1"/>
    <col min="1544" max="1544" width="13.7109375" style="10" customWidth="1"/>
    <col min="1545" max="1545" width="14.7109375" style="10" customWidth="1"/>
    <col min="1546" max="1547" width="14.140625" style="10" customWidth="1"/>
    <col min="1548" max="1548" width="15.140625" style="10" customWidth="1"/>
    <col min="1549" max="1549" width="21.5703125" style="10" customWidth="1"/>
    <col min="1550" max="1791" width="9.140625" style="10"/>
    <col min="1792" max="1792" width="6.5703125" style="10" customWidth="1"/>
    <col min="1793" max="1793" width="35.28515625" style="10" customWidth="1"/>
    <col min="1794" max="1794" width="14" style="10" customWidth="1"/>
    <col min="1795" max="1795" width="11.42578125" style="10" customWidth="1"/>
    <col min="1796" max="1796" width="21.7109375" style="10" customWidth="1"/>
    <col min="1797" max="1797" width="13.7109375" style="10" customWidth="1"/>
    <col min="1798" max="1798" width="14.85546875" style="10" customWidth="1"/>
    <col min="1799" max="1799" width="19.5703125" style="10" customWidth="1"/>
    <col min="1800" max="1800" width="13.7109375" style="10" customWidth="1"/>
    <col min="1801" max="1801" width="14.7109375" style="10" customWidth="1"/>
    <col min="1802" max="1803" width="14.140625" style="10" customWidth="1"/>
    <col min="1804" max="1804" width="15.140625" style="10" customWidth="1"/>
    <col min="1805" max="1805" width="21.5703125" style="10" customWidth="1"/>
    <col min="1806" max="2047" width="9.140625" style="10"/>
    <col min="2048" max="2048" width="6.5703125" style="10" customWidth="1"/>
    <col min="2049" max="2049" width="35.28515625" style="10" customWidth="1"/>
    <col min="2050" max="2050" width="14" style="10" customWidth="1"/>
    <col min="2051" max="2051" width="11.42578125" style="10" customWidth="1"/>
    <col min="2052" max="2052" width="21.7109375" style="10" customWidth="1"/>
    <col min="2053" max="2053" width="13.7109375" style="10" customWidth="1"/>
    <col min="2054" max="2054" width="14.85546875" style="10" customWidth="1"/>
    <col min="2055" max="2055" width="19.5703125" style="10" customWidth="1"/>
    <col min="2056" max="2056" width="13.7109375" style="10" customWidth="1"/>
    <col min="2057" max="2057" width="14.7109375" style="10" customWidth="1"/>
    <col min="2058" max="2059" width="14.140625" style="10" customWidth="1"/>
    <col min="2060" max="2060" width="15.140625" style="10" customWidth="1"/>
    <col min="2061" max="2061" width="21.5703125" style="10" customWidth="1"/>
    <col min="2062" max="2303" width="9.140625" style="10"/>
    <col min="2304" max="2304" width="6.5703125" style="10" customWidth="1"/>
    <col min="2305" max="2305" width="35.28515625" style="10" customWidth="1"/>
    <col min="2306" max="2306" width="14" style="10" customWidth="1"/>
    <col min="2307" max="2307" width="11.42578125" style="10" customWidth="1"/>
    <col min="2308" max="2308" width="21.7109375" style="10" customWidth="1"/>
    <col min="2309" max="2309" width="13.7109375" style="10" customWidth="1"/>
    <col min="2310" max="2310" width="14.85546875" style="10" customWidth="1"/>
    <col min="2311" max="2311" width="19.5703125" style="10" customWidth="1"/>
    <col min="2312" max="2312" width="13.7109375" style="10" customWidth="1"/>
    <col min="2313" max="2313" width="14.7109375" style="10" customWidth="1"/>
    <col min="2314" max="2315" width="14.140625" style="10" customWidth="1"/>
    <col min="2316" max="2316" width="15.140625" style="10" customWidth="1"/>
    <col min="2317" max="2317" width="21.5703125" style="10" customWidth="1"/>
    <col min="2318" max="2559" width="9.140625" style="10"/>
    <col min="2560" max="2560" width="6.5703125" style="10" customWidth="1"/>
    <col min="2561" max="2561" width="35.28515625" style="10" customWidth="1"/>
    <col min="2562" max="2562" width="14" style="10" customWidth="1"/>
    <col min="2563" max="2563" width="11.42578125" style="10" customWidth="1"/>
    <col min="2564" max="2564" width="21.7109375" style="10" customWidth="1"/>
    <col min="2565" max="2565" width="13.7109375" style="10" customWidth="1"/>
    <col min="2566" max="2566" width="14.85546875" style="10" customWidth="1"/>
    <col min="2567" max="2567" width="19.5703125" style="10" customWidth="1"/>
    <col min="2568" max="2568" width="13.7109375" style="10" customWidth="1"/>
    <col min="2569" max="2569" width="14.7109375" style="10" customWidth="1"/>
    <col min="2570" max="2571" width="14.140625" style="10" customWidth="1"/>
    <col min="2572" max="2572" width="15.140625" style="10" customWidth="1"/>
    <col min="2573" max="2573" width="21.5703125" style="10" customWidth="1"/>
    <col min="2574" max="2815" width="9.140625" style="10"/>
    <col min="2816" max="2816" width="6.5703125" style="10" customWidth="1"/>
    <col min="2817" max="2817" width="35.28515625" style="10" customWidth="1"/>
    <col min="2818" max="2818" width="14" style="10" customWidth="1"/>
    <col min="2819" max="2819" width="11.42578125" style="10" customWidth="1"/>
    <col min="2820" max="2820" width="21.7109375" style="10" customWidth="1"/>
    <col min="2821" max="2821" width="13.7109375" style="10" customWidth="1"/>
    <col min="2822" max="2822" width="14.85546875" style="10" customWidth="1"/>
    <col min="2823" max="2823" width="19.5703125" style="10" customWidth="1"/>
    <col min="2824" max="2824" width="13.7109375" style="10" customWidth="1"/>
    <col min="2825" max="2825" width="14.7109375" style="10" customWidth="1"/>
    <col min="2826" max="2827" width="14.140625" style="10" customWidth="1"/>
    <col min="2828" max="2828" width="15.140625" style="10" customWidth="1"/>
    <col min="2829" max="2829" width="21.5703125" style="10" customWidth="1"/>
    <col min="2830" max="3071" width="9.140625" style="10"/>
    <col min="3072" max="3072" width="6.5703125" style="10" customWidth="1"/>
    <col min="3073" max="3073" width="35.28515625" style="10" customWidth="1"/>
    <col min="3074" max="3074" width="14" style="10" customWidth="1"/>
    <col min="3075" max="3075" width="11.42578125" style="10" customWidth="1"/>
    <col min="3076" max="3076" width="21.7109375" style="10" customWidth="1"/>
    <col min="3077" max="3077" width="13.7109375" style="10" customWidth="1"/>
    <col min="3078" max="3078" width="14.85546875" style="10" customWidth="1"/>
    <col min="3079" max="3079" width="19.5703125" style="10" customWidth="1"/>
    <col min="3080" max="3080" width="13.7109375" style="10" customWidth="1"/>
    <col min="3081" max="3081" width="14.7109375" style="10" customWidth="1"/>
    <col min="3082" max="3083" width="14.140625" style="10" customWidth="1"/>
    <col min="3084" max="3084" width="15.140625" style="10" customWidth="1"/>
    <col min="3085" max="3085" width="21.5703125" style="10" customWidth="1"/>
    <col min="3086" max="3327" width="9.140625" style="10"/>
    <col min="3328" max="3328" width="6.5703125" style="10" customWidth="1"/>
    <col min="3329" max="3329" width="35.28515625" style="10" customWidth="1"/>
    <col min="3330" max="3330" width="14" style="10" customWidth="1"/>
    <col min="3331" max="3331" width="11.42578125" style="10" customWidth="1"/>
    <col min="3332" max="3332" width="21.7109375" style="10" customWidth="1"/>
    <col min="3333" max="3333" width="13.7109375" style="10" customWidth="1"/>
    <col min="3334" max="3334" width="14.85546875" style="10" customWidth="1"/>
    <col min="3335" max="3335" width="19.5703125" style="10" customWidth="1"/>
    <col min="3336" max="3336" width="13.7109375" style="10" customWidth="1"/>
    <col min="3337" max="3337" width="14.7109375" style="10" customWidth="1"/>
    <col min="3338" max="3339" width="14.140625" style="10" customWidth="1"/>
    <col min="3340" max="3340" width="15.140625" style="10" customWidth="1"/>
    <col min="3341" max="3341" width="21.5703125" style="10" customWidth="1"/>
    <col min="3342" max="3583" width="9.140625" style="10"/>
    <col min="3584" max="3584" width="6.5703125" style="10" customWidth="1"/>
    <col min="3585" max="3585" width="35.28515625" style="10" customWidth="1"/>
    <col min="3586" max="3586" width="14" style="10" customWidth="1"/>
    <col min="3587" max="3587" width="11.42578125" style="10" customWidth="1"/>
    <col min="3588" max="3588" width="21.7109375" style="10" customWidth="1"/>
    <col min="3589" max="3589" width="13.7109375" style="10" customWidth="1"/>
    <col min="3590" max="3590" width="14.85546875" style="10" customWidth="1"/>
    <col min="3591" max="3591" width="19.5703125" style="10" customWidth="1"/>
    <col min="3592" max="3592" width="13.7109375" style="10" customWidth="1"/>
    <col min="3593" max="3593" width="14.7109375" style="10" customWidth="1"/>
    <col min="3594" max="3595" width="14.140625" style="10" customWidth="1"/>
    <col min="3596" max="3596" width="15.140625" style="10" customWidth="1"/>
    <col min="3597" max="3597" width="21.5703125" style="10" customWidth="1"/>
    <col min="3598" max="3839" width="9.140625" style="10"/>
    <col min="3840" max="3840" width="6.5703125" style="10" customWidth="1"/>
    <col min="3841" max="3841" width="35.28515625" style="10" customWidth="1"/>
    <col min="3842" max="3842" width="14" style="10" customWidth="1"/>
    <col min="3843" max="3843" width="11.42578125" style="10" customWidth="1"/>
    <col min="3844" max="3844" width="21.7109375" style="10" customWidth="1"/>
    <col min="3845" max="3845" width="13.7109375" style="10" customWidth="1"/>
    <col min="3846" max="3846" width="14.85546875" style="10" customWidth="1"/>
    <col min="3847" max="3847" width="19.5703125" style="10" customWidth="1"/>
    <col min="3848" max="3848" width="13.7109375" style="10" customWidth="1"/>
    <col min="3849" max="3849" width="14.7109375" style="10" customWidth="1"/>
    <col min="3850" max="3851" width="14.140625" style="10" customWidth="1"/>
    <col min="3852" max="3852" width="15.140625" style="10" customWidth="1"/>
    <col min="3853" max="3853" width="21.5703125" style="10" customWidth="1"/>
    <col min="3854" max="4095" width="9.140625" style="10"/>
    <col min="4096" max="4096" width="6.5703125" style="10" customWidth="1"/>
    <col min="4097" max="4097" width="35.28515625" style="10" customWidth="1"/>
    <col min="4098" max="4098" width="14" style="10" customWidth="1"/>
    <col min="4099" max="4099" width="11.42578125" style="10" customWidth="1"/>
    <col min="4100" max="4100" width="21.7109375" style="10" customWidth="1"/>
    <col min="4101" max="4101" width="13.7109375" style="10" customWidth="1"/>
    <col min="4102" max="4102" width="14.85546875" style="10" customWidth="1"/>
    <col min="4103" max="4103" width="19.5703125" style="10" customWidth="1"/>
    <col min="4104" max="4104" width="13.7109375" style="10" customWidth="1"/>
    <col min="4105" max="4105" width="14.7109375" style="10" customWidth="1"/>
    <col min="4106" max="4107" width="14.140625" style="10" customWidth="1"/>
    <col min="4108" max="4108" width="15.140625" style="10" customWidth="1"/>
    <col min="4109" max="4109" width="21.5703125" style="10" customWidth="1"/>
    <col min="4110" max="4351" width="9.140625" style="10"/>
    <col min="4352" max="4352" width="6.5703125" style="10" customWidth="1"/>
    <col min="4353" max="4353" width="35.28515625" style="10" customWidth="1"/>
    <col min="4354" max="4354" width="14" style="10" customWidth="1"/>
    <col min="4355" max="4355" width="11.42578125" style="10" customWidth="1"/>
    <col min="4356" max="4356" width="21.7109375" style="10" customWidth="1"/>
    <col min="4357" max="4357" width="13.7109375" style="10" customWidth="1"/>
    <col min="4358" max="4358" width="14.85546875" style="10" customWidth="1"/>
    <col min="4359" max="4359" width="19.5703125" style="10" customWidth="1"/>
    <col min="4360" max="4360" width="13.7109375" style="10" customWidth="1"/>
    <col min="4361" max="4361" width="14.7109375" style="10" customWidth="1"/>
    <col min="4362" max="4363" width="14.140625" style="10" customWidth="1"/>
    <col min="4364" max="4364" width="15.140625" style="10" customWidth="1"/>
    <col min="4365" max="4365" width="21.5703125" style="10" customWidth="1"/>
    <col min="4366" max="4607" width="9.140625" style="10"/>
    <col min="4608" max="4608" width="6.5703125" style="10" customWidth="1"/>
    <col min="4609" max="4609" width="35.28515625" style="10" customWidth="1"/>
    <col min="4610" max="4610" width="14" style="10" customWidth="1"/>
    <col min="4611" max="4611" width="11.42578125" style="10" customWidth="1"/>
    <col min="4612" max="4612" width="21.7109375" style="10" customWidth="1"/>
    <col min="4613" max="4613" width="13.7109375" style="10" customWidth="1"/>
    <col min="4614" max="4614" width="14.85546875" style="10" customWidth="1"/>
    <col min="4615" max="4615" width="19.5703125" style="10" customWidth="1"/>
    <col min="4616" max="4616" width="13.7109375" style="10" customWidth="1"/>
    <col min="4617" max="4617" width="14.7109375" style="10" customWidth="1"/>
    <col min="4618" max="4619" width="14.140625" style="10" customWidth="1"/>
    <col min="4620" max="4620" width="15.140625" style="10" customWidth="1"/>
    <col min="4621" max="4621" width="21.5703125" style="10" customWidth="1"/>
    <col min="4622" max="4863" width="9.140625" style="10"/>
    <col min="4864" max="4864" width="6.5703125" style="10" customWidth="1"/>
    <col min="4865" max="4865" width="35.28515625" style="10" customWidth="1"/>
    <col min="4866" max="4866" width="14" style="10" customWidth="1"/>
    <col min="4867" max="4867" width="11.42578125" style="10" customWidth="1"/>
    <col min="4868" max="4868" width="21.7109375" style="10" customWidth="1"/>
    <col min="4869" max="4869" width="13.7109375" style="10" customWidth="1"/>
    <col min="4870" max="4870" width="14.85546875" style="10" customWidth="1"/>
    <col min="4871" max="4871" width="19.5703125" style="10" customWidth="1"/>
    <col min="4872" max="4872" width="13.7109375" style="10" customWidth="1"/>
    <col min="4873" max="4873" width="14.7109375" style="10" customWidth="1"/>
    <col min="4874" max="4875" width="14.140625" style="10" customWidth="1"/>
    <col min="4876" max="4876" width="15.140625" style="10" customWidth="1"/>
    <col min="4877" max="4877" width="21.5703125" style="10" customWidth="1"/>
    <col min="4878" max="5119" width="9.140625" style="10"/>
    <col min="5120" max="5120" width="6.5703125" style="10" customWidth="1"/>
    <col min="5121" max="5121" width="35.28515625" style="10" customWidth="1"/>
    <col min="5122" max="5122" width="14" style="10" customWidth="1"/>
    <col min="5123" max="5123" width="11.42578125" style="10" customWidth="1"/>
    <col min="5124" max="5124" width="21.7109375" style="10" customWidth="1"/>
    <col min="5125" max="5125" width="13.7109375" style="10" customWidth="1"/>
    <col min="5126" max="5126" width="14.85546875" style="10" customWidth="1"/>
    <col min="5127" max="5127" width="19.5703125" style="10" customWidth="1"/>
    <col min="5128" max="5128" width="13.7109375" style="10" customWidth="1"/>
    <col min="5129" max="5129" width="14.7109375" style="10" customWidth="1"/>
    <col min="5130" max="5131" width="14.140625" style="10" customWidth="1"/>
    <col min="5132" max="5132" width="15.140625" style="10" customWidth="1"/>
    <col min="5133" max="5133" width="21.5703125" style="10" customWidth="1"/>
    <col min="5134" max="5375" width="9.140625" style="10"/>
    <col min="5376" max="5376" width="6.5703125" style="10" customWidth="1"/>
    <col min="5377" max="5377" width="35.28515625" style="10" customWidth="1"/>
    <col min="5378" max="5378" width="14" style="10" customWidth="1"/>
    <col min="5379" max="5379" width="11.42578125" style="10" customWidth="1"/>
    <col min="5380" max="5380" width="21.7109375" style="10" customWidth="1"/>
    <col min="5381" max="5381" width="13.7109375" style="10" customWidth="1"/>
    <col min="5382" max="5382" width="14.85546875" style="10" customWidth="1"/>
    <col min="5383" max="5383" width="19.5703125" style="10" customWidth="1"/>
    <col min="5384" max="5384" width="13.7109375" style="10" customWidth="1"/>
    <col min="5385" max="5385" width="14.7109375" style="10" customWidth="1"/>
    <col min="5386" max="5387" width="14.140625" style="10" customWidth="1"/>
    <col min="5388" max="5388" width="15.140625" style="10" customWidth="1"/>
    <col min="5389" max="5389" width="21.5703125" style="10" customWidth="1"/>
    <col min="5390" max="5631" width="9.140625" style="10"/>
    <col min="5632" max="5632" width="6.5703125" style="10" customWidth="1"/>
    <col min="5633" max="5633" width="35.28515625" style="10" customWidth="1"/>
    <col min="5634" max="5634" width="14" style="10" customWidth="1"/>
    <col min="5635" max="5635" width="11.42578125" style="10" customWidth="1"/>
    <col min="5636" max="5636" width="21.7109375" style="10" customWidth="1"/>
    <col min="5637" max="5637" width="13.7109375" style="10" customWidth="1"/>
    <col min="5638" max="5638" width="14.85546875" style="10" customWidth="1"/>
    <col min="5639" max="5639" width="19.5703125" style="10" customWidth="1"/>
    <col min="5640" max="5640" width="13.7109375" style="10" customWidth="1"/>
    <col min="5641" max="5641" width="14.7109375" style="10" customWidth="1"/>
    <col min="5642" max="5643" width="14.140625" style="10" customWidth="1"/>
    <col min="5644" max="5644" width="15.140625" style="10" customWidth="1"/>
    <col min="5645" max="5645" width="21.5703125" style="10" customWidth="1"/>
    <col min="5646" max="5887" width="9.140625" style="10"/>
    <col min="5888" max="5888" width="6.5703125" style="10" customWidth="1"/>
    <col min="5889" max="5889" width="35.28515625" style="10" customWidth="1"/>
    <col min="5890" max="5890" width="14" style="10" customWidth="1"/>
    <col min="5891" max="5891" width="11.42578125" style="10" customWidth="1"/>
    <col min="5892" max="5892" width="21.7109375" style="10" customWidth="1"/>
    <col min="5893" max="5893" width="13.7109375" style="10" customWidth="1"/>
    <col min="5894" max="5894" width="14.85546875" style="10" customWidth="1"/>
    <col min="5895" max="5895" width="19.5703125" style="10" customWidth="1"/>
    <col min="5896" max="5896" width="13.7109375" style="10" customWidth="1"/>
    <col min="5897" max="5897" width="14.7109375" style="10" customWidth="1"/>
    <col min="5898" max="5899" width="14.140625" style="10" customWidth="1"/>
    <col min="5900" max="5900" width="15.140625" style="10" customWidth="1"/>
    <col min="5901" max="5901" width="21.5703125" style="10" customWidth="1"/>
    <col min="5902" max="6143" width="9.140625" style="10"/>
    <col min="6144" max="6144" width="6.5703125" style="10" customWidth="1"/>
    <col min="6145" max="6145" width="35.28515625" style="10" customWidth="1"/>
    <col min="6146" max="6146" width="14" style="10" customWidth="1"/>
    <col min="6147" max="6147" width="11.42578125" style="10" customWidth="1"/>
    <col min="6148" max="6148" width="21.7109375" style="10" customWidth="1"/>
    <col min="6149" max="6149" width="13.7109375" style="10" customWidth="1"/>
    <col min="6150" max="6150" width="14.85546875" style="10" customWidth="1"/>
    <col min="6151" max="6151" width="19.5703125" style="10" customWidth="1"/>
    <col min="6152" max="6152" width="13.7109375" style="10" customWidth="1"/>
    <col min="6153" max="6153" width="14.7109375" style="10" customWidth="1"/>
    <col min="6154" max="6155" width="14.140625" style="10" customWidth="1"/>
    <col min="6156" max="6156" width="15.140625" style="10" customWidth="1"/>
    <col min="6157" max="6157" width="21.5703125" style="10" customWidth="1"/>
    <col min="6158" max="6399" width="9.140625" style="10"/>
    <col min="6400" max="6400" width="6.5703125" style="10" customWidth="1"/>
    <col min="6401" max="6401" width="35.28515625" style="10" customWidth="1"/>
    <col min="6402" max="6402" width="14" style="10" customWidth="1"/>
    <col min="6403" max="6403" width="11.42578125" style="10" customWidth="1"/>
    <col min="6404" max="6404" width="21.7109375" style="10" customWidth="1"/>
    <col min="6405" max="6405" width="13.7109375" style="10" customWidth="1"/>
    <col min="6406" max="6406" width="14.85546875" style="10" customWidth="1"/>
    <col min="6407" max="6407" width="19.5703125" style="10" customWidth="1"/>
    <col min="6408" max="6408" width="13.7109375" style="10" customWidth="1"/>
    <col min="6409" max="6409" width="14.7109375" style="10" customWidth="1"/>
    <col min="6410" max="6411" width="14.140625" style="10" customWidth="1"/>
    <col min="6412" max="6412" width="15.140625" style="10" customWidth="1"/>
    <col min="6413" max="6413" width="21.5703125" style="10" customWidth="1"/>
    <col min="6414" max="6655" width="9.140625" style="10"/>
    <col min="6656" max="6656" width="6.5703125" style="10" customWidth="1"/>
    <col min="6657" max="6657" width="35.28515625" style="10" customWidth="1"/>
    <col min="6658" max="6658" width="14" style="10" customWidth="1"/>
    <col min="6659" max="6659" width="11.42578125" style="10" customWidth="1"/>
    <col min="6660" max="6660" width="21.7109375" style="10" customWidth="1"/>
    <col min="6661" max="6661" width="13.7109375" style="10" customWidth="1"/>
    <col min="6662" max="6662" width="14.85546875" style="10" customWidth="1"/>
    <col min="6663" max="6663" width="19.5703125" style="10" customWidth="1"/>
    <col min="6664" max="6664" width="13.7109375" style="10" customWidth="1"/>
    <col min="6665" max="6665" width="14.7109375" style="10" customWidth="1"/>
    <col min="6666" max="6667" width="14.140625" style="10" customWidth="1"/>
    <col min="6668" max="6668" width="15.140625" style="10" customWidth="1"/>
    <col min="6669" max="6669" width="21.5703125" style="10" customWidth="1"/>
    <col min="6670" max="6911" width="9.140625" style="10"/>
    <col min="6912" max="6912" width="6.5703125" style="10" customWidth="1"/>
    <col min="6913" max="6913" width="35.28515625" style="10" customWidth="1"/>
    <col min="6914" max="6914" width="14" style="10" customWidth="1"/>
    <col min="6915" max="6915" width="11.42578125" style="10" customWidth="1"/>
    <col min="6916" max="6916" width="21.7109375" style="10" customWidth="1"/>
    <col min="6917" max="6917" width="13.7109375" style="10" customWidth="1"/>
    <col min="6918" max="6918" width="14.85546875" style="10" customWidth="1"/>
    <col min="6919" max="6919" width="19.5703125" style="10" customWidth="1"/>
    <col min="6920" max="6920" width="13.7109375" style="10" customWidth="1"/>
    <col min="6921" max="6921" width="14.7109375" style="10" customWidth="1"/>
    <col min="6922" max="6923" width="14.140625" style="10" customWidth="1"/>
    <col min="6924" max="6924" width="15.140625" style="10" customWidth="1"/>
    <col min="6925" max="6925" width="21.5703125" style="10" customWidth="1"/>
    <col min="6926" max="7167" width="9.140625" style="10"/>
    <col min="7168" max="7168" width="6.5703125" style="10" customWidth="1"/>
    <col min="7169" max="7169" width="35.28515625" style="10" customWidth="1"/>
    <col min="7170" max="7170" width="14" style="10" customWidth="1"/>
    <col min="7171" max="7171" width="11.42578125" style="10" customWidth="1"/>
    <col min="7172" max="7172" width="21.7109375" style="10" customWidth="1"/>
    <col min="7173" max="7173" width="13.7109375" style="10" customWidth="1"/>
    <col min="7174" max="7174" width="14.85546875" style="10" customWidth="1"/>
    <col min="7175" max="7175" width="19.5703125" style="10" customWidth="1"/>
    <col min="7176" max="7176" width="13.7109375" style="10" customWidth="1"/>
    <col min="7177" max="7177" width="14.7109375" style="10" customWidth="1"/>
    <col min="7178" max="7179" width="14.140625" style="10" customWidth="1"/>
    <col min="7180" max="7180" width="15.140625" style="10" customWidth="1"/>
    <col min="7181" max="7181" width="21.5703125" style="10" customWidth="1"/>
    <col min="7182" max="7423" width="9.140625" style="10"/>
    <col min="7424" max="7424" width="6.5703125" style="10" customWidth="1"/>
    <col min="7425" max="7425" width="35.28515625" style="10" customWidth="1"/>
    <col min="7426" max="7426" width="14" style="10" customWidth="1"/>
    <col min="7427" max="7427" width="11.42578125" style="10" customWidth="1"/>
    <col min="7428" max="7428" width="21.7109375" style="10" customWidth="1"/>
    <col min="7429" max="7429" width="13.7109375" style="10" customWidth="1"/>
    <col min="7430" max="7430" width="14.85546875" style="10" customWidth="1"/>
    <col min="7431" max="7431" width="19.5703125" style="10" customWidth="1"/>
    <col min="7432" max="7432" width="13.7109375" style="10" customWidth="1"/>
    <col min="7433" max="7433" width="14.7109375" style="10" customWidth="1"/>
    <col min="7434" max="7435" width="14.140625" style="10" customWidth="1"/>
    <col min="7436" max="7436" width="15.140625" style="10" customWidth="1"/>
    <col min="7437" max="7437" width="21.5703125" style="10" customWidth="1"/>
    <col min="7438" max="7679" width="9.140625" style="10"/>
    <col min="7680" max="7680" width="6.5703125" style="10" customWidth="1"/>
    <col min="7681" max="7681" width="35.28515625" style="10" customWidth="1"/>
    <col min="7682" max="7682" width="14" style="10" customWidth="1"/>
    <col min="7683" max="7683" width="11.42578125" style="10" customWidth="1"/>
    <col min="7684" max="7684" width="21.7109375" style="10" customWidth="1"/>
    <col min="7685" max="7685" width="13.7109375" style="10" customWidth="1"/>
    <col min="7686" max="7686" width="14.85546875" style="10" customWidth="1"/>
    <col min="7687" max="7687" width="19.5703125" style="10" customWidth="1"/>
    <col min="7688" max="7688" width="13.7109375" style="10" customWidth="1"/>
    <col min="7689" max="7689" width="14.7109375" style="10" customWidth="1"/>
    <col min="7690" max="7691" width="14.140625" style="10" customWidth="1"/>
    <col min="7692" max="7692" width="15.140625" style="10" customWidth="1"/>
    <col min="7693" max="7693" width="21.5703125" style="10" customWidth="1"/>
    <col min="7694" max="7935" width="9.140625" style="10"/>
    <col min="7936" max="7936" width="6.5703125" style="10" customWidth="1"/>
    <col min="7937" max="7937" width="35.28515625" style="10" customWidth="1"/>
    <col min="7938" max="7938" width="14" style="10" customWidth="1"/>
    <col min="7939" max="7939" width="11.42578125" style="10" customWidth="1"/>
    <col min="7940" max="7940" width="21.7109375" style="10" customWidth="1"/>
    <col min="7941" max="7941" width="13.7109375" style="10" customWidth="1"/>
    <col min="7942" max="7942" width="14.85546875" style="10" customWidth="1"/>
    <col min="7943" max="7943" width="19.5703125" style="10" customWidth="1"/>
    <col min="7944" max="7944" width="13.7109375" style="10" customWidth="1"/>
    <col min="7945" max="7945" width="14.7109375" style="10" customWidth="1"/>
    <col min="7946" max="7947" width="14.140625" style="10" customWidth="1"/>
    <col min="7948" max="7948" width="15.140625" style="10" customWidth="1"/>
    <col min="7949" max="7949" width="21.5703125" style="10" customWidth="1"/>
    <col min="7950" max="8191" width="9.140625" style="10"/>
    <col min="8192" max="8192" width="6.5703125" style="10" customWidth="1"/>
    <col min="8193" max="8193" width="35.28515625" style="10" customWidth="1"/>
    <col min="8194" max="8194" width="14" style="10" customWidth="1"/>
    <col min="8195" max="8195" width="11.42578125" style="10" customWidth="1"/>
    <col min="8196" max="8196" width="21.7109375" style="10" customWidth="1"/>
    <col min="8197" max="8197" width="13.7109375" style="10" customWidth="1"/>
    <col min="8198" max="8198" width="14.85546875" style="10" customWidth="1"/>
    <col min="8199" max="8199" width="19.5703125" style="10" customWidth="1"/>
    <col min="8200" max="8200" width="13.7109375" style="10" customWidth="1"/>
    <col min="8201" max="8201" width="14.7109375" style="10" customWidth="1"/>
    <col min="8202" max="8203" width="14.140625" style="10" customWidth="1"/>
    <col min="8204" max="8204" width="15.140625" style="10" customWidth="1"/>
    <col min="8205" max="8205" width="21.5703125" style="10" customWidth="1"/>
    <col min="8206" max="8447" width="9.140625" style="10"/>
    <col min="8448" max="8448" width="6.5703125" style="10" customWidth="1"/>
    <col min="8449" max="8449" width="35.28515625" style="10" customWidth="1"/>
    <col min="8450" max="8450" width="14" style="10" customWidth="1"/>
    <col min="8451" max="8451" width="11.42578125" style="10" customWidth="1"/>
    <col min="8452" max="8452" width="21.7109375" style="10" customWidth="1"/>
    <col min="8453" max="8453" width="13.7109375" style="10" customWidth="1"/>
    <col min="8454" max="8454" width="14.85546875" style="10" customWidth="1"/>
    <col min="8455" max="8455" width="19.5703125" style="10" customWidth="1"/>
    <col min="8456" max="8456" width="13.7109375" style="10" customWidth="1"/>
    <col min="8457" max="8457" width="14.7109375" style="10" customWidth="1"/>
    <col min="8458" max="8459" width="14.140625" style="10" customWidth="1"/>
    <col min="8460" max="8460" width="15.140625" style="10" customWidth="1"/>
    <col min="8461" max="8461" width="21.5703125" style="10" customWidth="1"/>
    <col min="8462" max="8703" width="9.140625" style="10"/>
    <col min="8704" max="8704" width="6.5703125" style="10" customWidth="1"/>
    <col min="8705" max="8705" width="35.28515625" style="10" customWidth="1"/>
    <col min="8706" max="8706" width="14" style="10" customWidth="1"/>
    <col min="8707" max="8707" width="11.42578125" style="10" customWidth="1"/>
    <col min="8708" max="8708" width="21.7109375" style="10" customWidth="1"/>
    <col min="8709" max="8709" width="13.7109375" style="10" customWidth="1"/>
    <col min="8710" max="8710" width="14.85546875" style="10" customWidth="1"/>
    <col min="8711" max="8711" width="19.5703125" style="10" customWidth="1"/>
    <col min="8712" max="8712" width="13.7109375" style="10" customWidth="1"/>
    <col min="8713" max="8713" width="14.7109375" style="10" customWidth="1"/>
    <col min="8714" max="8715" width="14.140625" style="10" customWidth="1"/>
    <col min="8716" max="8716" width="15.140625" style="10" customWidth="1"/>
    <col min="8717" max="8717" width="21.5703125" style="10" customWidth="1"/>
    <col min="8718" max="8959" width="9.140625" style="10"/>
    <col min="8960" max="8960" width="6.5703125" style="10" customWidth="1"/>
    <col min="8961" max="8961" width="35.28515625" style="10" customWidth="1"/>
    <col min="8962" max="8962" width="14" style="10" customWidth="1"/>
    <col min="8963" max="8963" width="11.42578125" style="10" customWidth="1"/>
    <col min="8964" max="8964" width="21.7109375" style="10" customWidth="1"/>
    <col min="8965" max="8965" width="13.7109375" style="10" customWidth="1"/>
    <col min="8966" max="8966" width="14.85546875" style="10" customWidth="1"/>
    <col min="8967" max="8967" width="19.5703125" style="10" customWidth="1"/>
    <col min="8968" max="8968" width="13.7109375" style="10" customWidth="1"/>
    <col min="8969" max="8969" width="14.7109375" style="10" customWidth="1"/>
    <col min="8970" max="8971" width="14.140625" style="10" customWidth="1"/>
    <col min="8972" max="8972" width="15.140625" style="10" customWidth="1"/>
    <col min="8973" max="8973" width="21.5703125" style="10" customWidth="1"/>
    <col min="8974" max="9215" width="9.140625" style="10"/>
    <col min="9216" max="9216" width="6.5703125" style="10" customWidth="1"/>
    <col min="9217" max="9217" width="35.28515625" style="10" customWidth="1"/>
    <col min="9218" max="9218" width="14" style="10" customWidth="1"/>
    <col min="9219" max="9219" width="11.42578125" style="10" customWidth="1"/>
    <col min="9220" max="9220" width="21.7109375" style="10" customWidth="1"/>
    <col min="9221" max="9221" width="13.7109375" style="10" customWidth="1"/>
    <col min="9222" max="9222" width="14.85546875" style="10" customWidth="1"/>
    <col min="9223" max="9223" width="19.5703125" style="10" customWidth="1"/>
    <col min="9224" max="9224" width="13.7109375" style="10" customWidth="1"/>
    <col min="9225" max="9225" width="14.7109375" style="10" customWidth="1"/>
    <col min="9226" max="9227" width="14.140625" style="10" customWidth="1"/>
    <col min="9228" max="9228" width="15.140625" style="10" customWidth="1"/>
    <col min="9229" max="9229" width="21.5703125" style="10" customWidth="1"/>
    <col min="9230" max="9471" width="9.140625" style="10"/>
    <col min="9472" max="9472" width="6.5703125" style="10" customWidth="1"/>
    <col min="9473" max="9473" width="35.28515625" style="10" customWidth="1"/>
    <col min="9474" max="9474" width="14" style="10" customWidth="1"/>
    <col min="9475" max="9475" width="11.42578125" style="10" customWidth="1"/>
    <col min="9476" max="9476" width="21.7109375" style="10" customWidth="1"/>
    <col min="9477" max="9477" width="13.7109375" style="10" customWidth="1"/>
    <col min="9478" max="9478" width="14.85546875" style="10" customWidth="1"/>
    <col min="9479" max="9479" width="19.5703125" style="10" customWidth="1"/>
    <col min="9480" max="9480" width="13.7109375" style="10" customWidth="1"/>
    <col min="9481" max="9481" width="14.7109375" style="10" customWidth="1"/>
    <col min="9482" max="9483" width="14.140625" style="10" customWidth="1"/>
    <col min="9484" max="9484" width="15.140625" style="10" customWidth="1"/>
    <col min="9485" max="9485" width="21.5703125" style="10" customWidth="1"/>
    <col min="9486" max="9727" width="9.140625" style="10"/>
    <col min="9728" max="9728" width="6.5703125" style="10" customWidth="1"/>
    <col min="9729" max="9729" width="35.28515625" style="10" customWidth="1"/>
    <col min="9730" max="9730" width="14" style="10" customWidth="1"/>
    <col min="9731" max="9731" width="11.42578125" style="10" customWidth="1"/>
    <col min="9732" max="9732" width="21.7109375" style="10" customWidth="1"/>
    <col min="9733" max="9733" width="13.7109375" style="10" customWidth="1"/>
    <col min="9734" max="9734" width="14.85546875" style="10" customWidth="1"/>
    <col min="9735" max="9735" width="19.5703125" style="10" customWidth="1"/>
    <col min="9736" max="9736" width="13.7109375" style="10" customWidth="1"/>
    <col min="9737" max="9737" width="14.7109375" style="10" customWidth="1"/>
    <col min="9738" max="9739" width="14.140625" style="10" customWidth="1"/>
    <col min="9740" max="9740" width="15.140625" style="10" customWidth="1"/>
    <col min="9741" max="9741" width="21.5703125" style="10" customWidth="1"/>
    <col min="9742" max="9983" width="9.140625" style="10"/>
    <col min="9984" max="9984" width="6.5703125" style="10" customWidth="1"/>
    <col min="9985" max="9985" width="35.28515625" style="10" customWidth="1"/>
    <col min="9986" max="9986" width="14" style="10" customWidth="1"/>
    <col min="9987" max="9987" width="11.42578125" style="10" customWidth="1"/>
    <col min="9988" max="9988" width="21.7109375" style="10" customWidth="1"/>
    <col min="9989" max="9989" width="13.7109375" style="10" customWidth="1"/>
    <col min="9990" max="9990" width="14.85546875" style="10" customWidth="1"/>
    <col min="9991" max="9991" width="19.5703125" style="10" customWidth="1"/>
    <col min="9992" max="9992" width="13.7109375" style="10" customWidth="1"/>
    <col min="9993" max="9993" width="14.7109375" style="10" customWidth="1"/>
    <col min="9994" max="9995" width="14.140625" style="10" customWidth="1"/>
    <col min="9996" max="9996" width="15.140625" style="10" customWidth="1"/>
    <col min="9997" max="9997" width="21.5703125" style="10" customWidth="1"/>
    <col min="9998" max="10239" width="9.140625" style="10"/>
    <col min="10240" max="10240" width="6.5703125" style="10" customWidth="1"/>
    <col min="10241" max="10241" width="35.28515625" style="10" customWidth="1"/>
    <col min="10242" max="10242" width="14" style="10" customWidth="1"/>
    <col min="10243" max="10243" width="11.42578125" style="10" customWidth="1"/>
    <col min="10244" max="10244" width="21.7109375" style="10" customWidth="1"/>
    <col min="10245" max="10245" width="13.7109375" style="10" customWidth="1"/>
    <col min="10246" max="10246" width="14.85546875" style="10" customWidth="1"/>
    <col min="10247" max="10247" width="19.5703125" style="10" customWidth="1"/>
    <col min="10248" max="10248" width="13.7109375" style="10" customWidth="1"/>
    <col min="10249" max="10249" width="14.7109375" style="10" customWidth="1"/>
    <col min="10250" max="10251" width="14.140625" style="10" customWidth="1"/>
    <col min="10252" max="10252" width="15.140625" style="10" customWidth="1"/>
    <col min="10253" max="10253" width="21.5703125" style="10" customWidth="1"/>
    <col min="10254" max="10495" width="9.140625" style="10"/>
    <col min="10496" max="10496" width="6.5703125" style="10" customWidth="1"/>
    <col min="10497" max="10497" width="35.28515625" style="10" customWidth="1"/>
    <col min="10498" max="10498" width="14" style="10" customWidth="1"/>
    <col min="10499" max="10499" width="11.42578125" style="10" customWidth="1"/>
    <col min="10500" max="10500" width="21.7109375" style="10" customWidth="1"/>
    <col min="10501" max="10501" width="13.7109375" style="10" customWidth="1"/>
    <col min="10502" max="10502" width="14.85546875" style="10" customWidth="1"/>
    <col min="10503" max="10503" width="19.5703125" style="10" customWidth="1"/>
    <col min="10504" max="10504" width="13.7109375" style="10" customWidth="1"/>
    <col min="10505" max="10505" width="14.7109375" style="10" customWidth="1"/>
    <col min="10506" max="10507" width="14.140625" style="10" customWidth="1"/>
    <col min="10508" max="10508" width="15.140625" style="10" customWidth="1"/>
    <col min="10509" max="10509" width="21.5703125" style="10" customWidth="1"/>
    <col min="10510" max="10751" width="9.140625" style="10"/>
    <col min="10752" max="10752" width="6.5703125" style="10" customWidth="1"/>
    <col min="10753" max="10753" width="35.28515625" style="10" customWidth="1"/>
    <col min="10754" max="10754" width="14" style="10" customWidth="1"/>
    <col min="10755" max="10755" width="11.42578125" style="10" customWidth="1"/>
    <col min="10756" max="10756" width="21.7109375" style="10" customWidth="1"/>
    <col min="10757" max="10757" width="13.7109375" style="10" customWidth="1"/>
    <col min="10758" max="10758" width="14.85546875" style="10" customWidth="1"/>
    <col min="10759" max="10759" width="19.5703125" style="10" customWidth="1"/>
    <col min="10760" max="10760" width="13.7109375" style="10" customWidth="1"/>
    <col min="10761" max="10761" width="14.7109375" style="10" customWidth="1"/>
    <col min="10762" max="10763" width="14.140625" style="10" customWidth="1"/>
    <col min="10764" max="10764" width="15.140625" style="10" customWidth="1"/>
    <col min="10765" max="10765" width="21.5703125" style="10" customWidth="1"/>
    <col min="10766" max="11007" width="9.140625" style="10"/>
    <col min="11008" max="11008" width="6.5703125" style="10" customWidth="1"/>
    <col min="11009" max="11009" width="35.28515625" style="10" customWidth="1"/>
    <col min="11010" max="11010" width="14" style="10" customWidth="1"/>
    <col min="11011" max="11011" width="11.42578125" style="10" customWidth="1"/>
    <col min="11012" max="11012" width="21.7109375" style="10" customWidth="1"/>
    <col min="11013" max="11013" width="13.7109375" style="10" customWidth="1"/>
    <col min="11014" max="11014" width="14.85546875" style="10" customWidth="1"/>
    <col min="11015" max="11015" width="19.5703125" style="10" customWidth="1"/>
    <col min="11016" max="11016" width="13.7109375" style="10" customWidth="1"/>
    <col min="11017" max="11017" width="14.7109375" style="10" customWidth="1"/>
    <col min="11018" max="11019" width="14.140625" style="10" customWidth="1"/>
    <col min="11020" max="11020" width="15.140625" style="10" customWidth="1"/>
    <col min="11021" max="11021" width="21.5703125" style="10" customWidth="1"/>
    <col min="11022" max="11263" width="9.140625" style="10"/>
    <col min="11264" max="11264" width="6.5703125" style="10" customWidth="1"/>
    <col min="11265" max="11265" width="35.28515625" style="10" customWidth="1"/>
    <col min="11266" max="11266" width="14" style="10" customWidth="1"/>
    <col min="11267" max="11267" width="11.42578125" style="10" customWidth="1"/>
    <col min="11268" max="11268" width="21.7109375" style="10" customWidth="1"/>
    <col min="11269" max="11269" width="13.7109375" style="10" customWidth="1"/>
    <col min="11270" max="11270" width="14.85546875" style="10" customWidth="1"/>
    <col min="11271" max="11271" width="19.5703125" style="10" customWidth="1"/>
    <col min="11272" max="11272" width="13.7109375" style="10" customWidth="1"/>
    <col min="11273" max="11273" width="14.7109375" style="10" customWidth="1"/>
    <col min="11274" max="11275" width="14.140625" style="10" customWidth="1"/>
    <col min="11276" max="11276" width="15.140625" style="10" customWidth="1"/>
    <col min="11277" max="11277" width="21.5703125" style="10" customWidth="1"/>
    <col min="11278" max="11519" width="9.140625" style="10"/>
    <col min="11520" max="11520" width="6.5703125" style="10" customWidth="1"/>
    <col min="11521" max="11521" width="35.28515625" style="10" customWidth="1"/>
    <col min="11522" max="11522" width="14" style="10" customWidth="1"/>
    <col min="11523" max="11523" width="11.42578125" style="10" customWidth="1"/>
    <col min="11524" max="11524" width="21.7109375" style="10" customWidth="1"/>
    <col min="11525" max="11525" width="13.7109375" style="10" customWidth="1"/>
    <col min="11526" max="11526" width="14.85546875" style="10" customWidth="1"/>
    <col min="11527" max="11527" width="19.5703125" style="10" customWidth="1"/>
    <col min="11528" max="11528" width="13.7109375" style="10" customWidth="1"/>
    <col min="11529" max="11529" width="14.7109375" style="10" customWidth="1"/>
    <col min="11530" max="11531" width="14.140625" style="10" customWidth="1"/>
    <col min="11532" max="11532" width="15.140625" style="10" customWidth="1"/>
    <col min="11533" max="11533" width="21.5703125" style="10" customWidth="1"/>
    <col min="11534" max="11775" width="9.140625" style="10"/>
    <col min="11776" max="11776" width="6.5703125" style="10" customWidth="1"/>
    <col min="11777" max="11777" width="35.28515625" style="10" customWidth="1"/>
    <col min="11778" max="11778" width="14" style="10" customWidth="1"/>
    <col min="11779" max="11779" width="11.42578125" style="10" customWidth="1"/>
    <col min="11780" max="11780" width="21.7109375" style="10" customWidth="1"/>
    <col min="11781" max="11781" width="13.7109375" style="10" customWidth="1"/>
    <col min="11782" max="11782" width="14.85546875" style="10" customWidth="1"/>
    <col min="11783" max="11783" width="19.5703125" style="10" customWidth="1"/>
    <col min="11784" max="11784" width="13.7109375" style="10" customWidth="1"/>
    <col min="11785" max="11785" width="14.7109375" style="10" customWidth="1"/>
    <col min="11786" max="11787" width="14.140625" style="10" customWidth="1"/>
    <col min="11788" max="11788" width="15.140625" style="10" customWidth="1"/>
    <col min="11789" max="11789" width="21.5703125" style="10" customWidth="1"/>
    <col min="11790" max="12031" width="9.140625" style="10"/>
    <col min="12032" max="12032" width="6.5703125" style="10" customWidth="1"/>
    <col min="12033" max="12033" width="35.28515625" style="10" customWidth="1"/>
    <col min="12034" max="12034" width="14" style="10" customWidth="1"/>
    <col min="12035" max="12035" width="11.42578125" style="10" customWidth="1"/>
    <col min="12036" max="12036" width="21.7109375" style="10" customWidth="1"/>
    <col min="12037" max="12037" width="13.7109375" style="10" customWidth="1"/>
    <col min="12038" max="12038" width="14.85546875" style="10" customWidth="1"/>
    <col min="12039" max="12039" width="19.5703125" style="10" customWidth="1"/>
    <col min="12040" max="12040" width="13.7109375" style="10" customWidth="1"/>
    <col min="12041" max="12041" width="14.7109375" style="10" customWidth="1"/>
    <col min="12042" max="12043" width="14.140625" style="10" customWidth="1"/>
    <col min="12044" max="12044" width="15.140625" style="10" customWidth="1"/>
    <col min="12045" max="12045" width="21.5703125" style="10" customWidth="1"/>
    <col min="12046" max="12287" width="9.140625" style="10"/>
    <col min="12288" max="12288" width="6.5703125" style="10" customWidth="1"/>
    <col min="12289" max="12289" width="35.28515625" style="10" customWidth="1"/>
    <col min="12290" max="12290" width="14" style="10" customWidth="1"/>
    <col min="12291" max="12291" width="11.42578125" style="10" customWidth="1"/>
    <col min="12292" max="12292" width="21.7109375" style="10" customWidth="1"/>
    <col min="12293" max="12293" width="13.7109375" style="10" customWidth="1"/>
    <col min="12294" max="12294" width="14.85546875" style="10" customWidth="1"/>
    <col min="12295" max="12295" width="19.5703125" style="10" customWidth="1"/>
    <col min="12296" max="12296" width="13.7109375" style="10" customWidth="1"/>
    <col min="12297" max="12297" width="14.7109375" style="10" customWidth="1"/>
    <col min="12298" max="12299" width="14.140625" style="10" customWidth="1"/>
    <col min="12300" max="12300" width="15.140625" style="10" customWidth="1"/>
    <col min="12301" max="12301" width="21.5703125" style="10" customWidth="1"/>
    <col min="12302" max="12543" width="9.140625" style="10"/>
    <col min="12544" max="12544" width="6.5703125" style="10" customWidth="1"/>
    <col min="12545" max="12545" width="35.28515625" style="10" customWidth="1"/>
    <col min="12546" max="12546" width="14" style="10" customWidth="1"/>
    <col min="12547" max="12547" width="11.42578125" style="10" customWidth="1"/>
    <col min="12548" max="12548" width="21.7109375" style="10" customWidth="1"/>
    <col min="12549" max="12549" width="13.7109375" style="10" customWidth="1"/>
    <col min="12550" max="12550" width="14.85546875" style="10" customWidth="1"/>
    <col min="12551" max="12551" width="19.5703125" style="10" customWidth="1"/>
    <col min="12552" max="12552" width="13.7109375" style="10" customWidth="1"/>
    <col min="12553" max="12553" width="14.7109375" style="10" customWidth="1"/>
    <col min="12554" max="12555" width="14.140625" style="10" customWidth="1"/>
    <col min="12556" max="12556" width="15.140625" style="10" customWidth="1"/>
    <col min="12557" max="12557" width="21.5703125" style="10" customWidth="1"/>
    <col min="12558" max="12799" width="9.140625" style="10"/>
    <col min="12800" max="12800" width="6.5703125" style="10" customWidth="1"/>
    <col min="12801" max="12801" width="35.28515625" style="10" customWidth="1"/>
    <col min="12802" max="12802" width="14" style="10" customWidth="1"/>
    <col min="12803" max="12803" width="11.42578125" style="10" customWidth="1"/>
    <col min="12804" max="12804" width="21.7109375" style="10" customWidth="1"/>
    <col min="12805" max="12805" width="13.7109375" style="10" customWidth="1"/>
    <col min="12806" max="12806" width="14.85546875" style="10" customWidth="1"/>
    <col min="12807" max="12807" width="19.5703125" style="10" customWidth="1"/>
    <col min="12808" max="12808" width="13.7109375" style="10" customWidth="1"/>
    <col min="12809" max="12809" width="14.7109375" style="10" customWidth="1"/>
    <col min="12810" max="12811" width="14.140625" style="10" customWidth="1"/>
    <col min="12812" max="12812" width="15.140625" style="10" customWidth="1"/>
    <col min="12813" max="12813" width="21.5703125" style="10" customWidth="1"/>
    <col min="12814" max="13055" width="9.140625" style="10"/>
    <col min="13056" max="13056" width="6.5703125" style="10" customWidth="1"/>
    <col min="13057" max="13057" width="35.28515625" style="10" customWidth="1"/>
    <col min="13058" max="13058" width="14" style="10" customWidth="1"/>
    <col min="13059" max="13059" width="11.42578125" style="10" customWidth="1"/>
    <col min="13060" max="13060" width="21.7109375" style="10" customWidth="1"/>
    <col min="13061" max="13061" width="13.7109375" style="10" customWidth="1"/>
    <col min="13062" max="13062" width="14.85546875" style="10" customWidth="1"/>
    <col min="13063" max="13063" width="19.5703125" style="10" customWidth="1"/>
    <col min="13064" max="13064" width="13.7109375" style="10" customWidth="1"/>
    <col min="13065" max="13065" width="14.7109375" style="10" customWidth="1"/>
    <col min="13066" max="13067" width="14.140625" style="10" customWidth="1"/>
    <col min="13068" max="13068" width="15.140625" style="10" customWidth="1"/>
    <col min="13069" max="13069" width="21.5703125" style="10" customWidth="1"/>
    <col min="13070" max="13311" width="9.140625" style="10"/>
    <col min="13312" max="13312" width="6.5703125" style="10" customWidth="1"/>
    <col min="13313" max="13313" width="35.28515625" style="10" customWidth="1"/>
    <col min="13314" max="13314" width="14" style="10" customWidth="1"/>
    <col min="13315" max="13315" width="11.42578125" style="10" customWidth="1"/>
    <col min="13316" max="13316" width="21.7109375" style="10" customWidth="1"/>
    <col min="13317" max="13317" width="13.7109375" style="10" customWidth="1"/>
    <col min="13318" max="13318" width="14.85546875" style="10" customWidth="1"/>
    <col min="13319" max="13319" width="19.5703125" style="10" customWidth="1"/>
    <col min="13320" max="13320" width="13.7109375" style="10" customWidth="1"/>
    <col min="13321" max="13321" width="14.7109375" style="10" customWidth="1"/>
    <col min="13322" max="13323" width="14.140625" style="10" customWidth="1"/>
    <col min="13324" max="13324" width="15.140625" style="10" customWidth="1"/>
    <col min="13325" max="13325" width="21.5703125" style="10" customWidth="1"/>
    <col min="13326" max="13567" width="9.140625" style="10"/>
    <col min="13568" max="13568" width="6.5703125" style="10" customWidth="1"/>
    <col min="13569" max="13569" width="35.28515625" style="10" customWidth="1"/>
    <col min="13570" max="13570" width="14" style="10" customWidth="1"/>
    <col min="13571" max="13571" width="11.42578125" style="10" customWidth="1"/>
    <col min="13572" max="13572" width="21.7109375" style="10" customWidth="1"/>
    <col min="13573" max="13573" width="13.7109375" style="10" customWidth="1"/>
    <col min="13574" max="13574" width="14.85546875" style="10" customWidth="1"/>
    <col min="13575" max="13575" width="19.5703125" style="10" customWidth="1"/>
    <col min="13576" max="13576" width="13.7109375" style="10" customWidth="1"/>
    <col min="13577" max="13577" width="14.7109375" style="10" customWidth="1"/>
    <col min="13578" max="13579" width="14.140625" style="10" customWidth="1"/>
    <col min="13580" max="13580" width="15.140625" style="10" customWidth="1"/>
    <col min="13581" max="13581" width="21.5703125" style="10" customWidth="1"/>
    <col min="13582" max="13823" width="9.140625" style="10"/>
    <col min="13824" max="13824" width="6.5703125" style="10" customWidth="1"/>
    <col min="13825" max="13825" width="35.28515625" style="10" customWidth="1"/>
    <col min="13826" max="13826" width="14" style="10" customWidth="1"/>
    <col min="13827" max="13827" width="11.42578125" style="10" customWidth="1"/>
    <col min="13828" max="13828" width="21.7109375" style="10" customWidth="1"/>
    <col min="13829" max="13829" width="13.7109375" style="10" customWidth="1"/>
    <col min="13830" max="13830" width="14.85546875" style="10" customWidth="1"/>
    <col min="13831" max="13831" width="19.5703125" style="10" customWidth="1"/>
    <col min="13832" max="13832" width="13.7109375" style="10" customWidth="1"/>
    <col min="13833" max="13833" width="14.7109375" style="10" customWidth="1"/>
    <col min="13834" max="13835" width="14.140625" style="10" customWidth="1"/>
    <col min="13836" max="13836" width="15.140625" style="10" customWidth="1"/>
    <col min="13837" max="13837" width="21.5703125" style="10" customWidth="1"/>
    <col min="13838" max="14079" width="9.140625" style="10"/>
    <col min="14080" max="14080" width="6.5703125" style="10" customWidth="1"/>
    <col min="14081" max="14081" width="35.28515625" style="10" customWidth="1"/>
    <col min="14082" max="14082" width="14" style="10" customWidth="1"/>
    <col min="14083" max="14083" width="11.42578125" style="10" customWidth="1"/>
    <col min="14084" max="14084" width="21.7109375" style="10" customWidth="1"/>
    <col min="14085" max="14085" width="13.7109375" style="10" customWidth="1"/>
    <col min="14086" max="14086" width="14.85546875" style="10" customWidth="1"/>
    <col min="14087" max="14087" width="19.5703125" style="10" customWidth="1"/>
    <col min="14088" max="14088" width="13.7109375" style="10" customWidth="1"/>
    <col min="14089" max="14089" width="14.7109375" style="10" customWidth="1"/>
    <col min="14090" max="14091" width="14.140625" style="10" customWidth="1"/>
    <col min="14092" max="14092" width="15.140625" style="10" customWidth="1"/>
    <col min="14093" max="14093" width="21.5703125" style="10" customWidth="1"/>
    <col min="14094" max="14335" width="9.140625" style="10"/>
    <col min="14336" max="14336" width="6.5703125" style="10" customWidth="1"/>
    <col min="14337" max="14337" width="35.28515625" style="10" customWidth="1"/>
    <col min="14338" max="14338" width="14" style="10" customWidth="1"/>
    <col min="14339" max="14339" width="11.42578125" style="10" customWidth="1"/>
    <col min="14340" max="14340" width="21.7109375" style="10" customWidth="1"/>
    <col min="14341" max="14341" width="13.7109375" style="10" customWidth="1"/>
    <col min="14342" max="14342" width="14.85546875" style="10" customWidth="1"/>
    <col min="14343" max="14343" width="19.5703125" style="10" customWidth="1"/>
    <col min="14344" max="14344" width="13.7109375" style="10" customWidth="1"/>
    <col min="14345" max="14345" width="14.7109375" style="10" customWidth="1"/>
    <col min="14346" max="14347" width="14.140625" style="10" customWidth="1"/>
    <col min="14348" max="14348" width="15.140625" style="10" customWidth="1"/>
    <col min="14349" max="14349" width="21.5703125" style="10" customWidth="1"/>
    <col min="14350" max="14591" width="9.140625" style="10"/>
    <col min="14592" max="14592" width="6.5703125" style="10" customWidth="1"/>
    <col min="14593" max="14593" width="35.28515625" style="10" customWidth="1"/>
    <col min="14594" max="14594" width="14" style="10" customWidth="1"/>
    <col min="14595" max="14595" width="11.42578125" style="10" customWidth="1"/>
    <col min="14596" max="14596" width="21.7109375" style="10" customWidth="1"/>
    <col min="14597" max="14597" width="13.7109375" style="10" customWidth="1"/>
    <col min="14598" max="14598" width="14.85546875" style="10" customWidth="1"/>
    <col min="14599" max="14599" width="19.5703125" style="10" customWidth="1"/>
    <col min="14600" max="14600" width="13.7109375" style="10" customWidth="1"/>
    <col min="14601" max="14601" width="14.7109375" style="10" customWidth="1"/>
    <col min="14602" max="14603" width="14.140625" style="10" customWidth="1"/>
    <col min="14604" max="14604" width="15.140625" style="10" customWidth="1"/>
    <col min="14605" max="14605" width="21.5703125" style="10" customWidth="1"/>
    <col min="14606" max="14847" width="9.140625" style="10"/>
    <col min="14848" max="14848" width="6.5703125" style="10" customWidth="1"/>
    <col min="14849" max="14849" width="35.28515625" style="10" customWidth="1"/>
    <col min="14850" max="14850" width="14" style="10" customWidth="1"/>
    <col min="14851" max="14851" width="11.42578125" style="10" customWidth="1"/>
    <col min="14852" max="14852" width="21.7109375" style="10" customWidth="1"/>
    <col min="14853" max="14853" width="13.7109375" style="10" customWidth="1"/>
    <col min="14854" max="14854" width="14.85546875" style="10" customWidth="1"/>
    <col min="14855" max="14855" width="19.5703125" style="10" customWidth="1"/>
    <col min="14856" max="14856" width="13.7109375" style="10" customWidth="1"/>
    <col min="14857" max="14857" width="14.7109375" style="10" customWidth="1"/>
    <col min="14858" max="14859" width="14.140625" style="10" customWidth="1"/>
    <col min="14860" max="14860" width="15.140625" style="10" customWidth="1"/>
    <col min="14861" max="14861" width="21.5703125" style="10" customWidth="1"/>
    <col min="14862" max="15103" width="9.140625" style="10"/>
    <col min="15104" max="15104" width="6.5703125" style="10" customWidth="1"/>
    <col min="15105" max="15105" width="35.28515625" style="10" customWidth="1"/>
    <col min="15106" max="15106" width="14" style="10" customWidth="1"/>
    <col min="15107" max="15107" width="11.42578125" style="10" customWidth="1"/>
    <col min="15108" max="15108" width="21.7109375" style="10" customWidth="1"/>
    <col min="15109" max="15109" width="13.7109375" style="10" customWidth="1"/>
    <col min="15110" max="15110" width="14.85546875" style="10" customWidth="1"/>
    <col min="15111" max="15111" width="19.5703125" style="10" customWidth="1"/>
    <col min="15112" max="15112" width="13.7109375" style="10" customWidth="1"/>
    <col min="15113" max="15113" width="14.7109375" style="10" customWidth="1"/>
    <col min="15114" max="15115" width="14.140625" style="10" customWidth="1"/>
    <col min="15116" max="15116" width="15.140625" style="10" customWidth="1"/>
    <col min="15117" max="15117" width="21.5703125" style="10" customWidth="1"/>
    <col min="15118" max="15359" width="9.140625" style="10"/>
    <col min="15360" max="15360" width="6.5703125" style="10" customWidth="1"/>
    <col min="15361" max="15361" width="35.28515625" style="10" customWidth="1"/>
    <col min="15362" max="15362" width="14" style="10" customWidth="1"/>
    <col min="15363" max="15363" width="11.42578125" style="10" customWidth="1"/>
    <col min="15364" max="15364" width="21.7109375" style="10" customWidth="1"/>
    <col min="15365" max="15365" width="13.7109375" style="10" customWidth="1"/>
    <col min="15366" max="15366" width="14.85546875" style="10" customWidth="1"/>
    <col min="15367" max="15367" width="19.5703125" style="10" customWidth="1"/>
    <col min="15368" max="15368" width="13.7109375" style="10" customWidth="1"/>
    <col min="15369" max="15369" width="14.7109375" style="10" customWidth="1"/>
    <col min="15370" max="15371" width="14.140625" style="10" customWidth="1"/>
    <col min="15372" max="15372" width="15.140625" style="10" customWidth="1"/>
    <col min="15373" max="15373" width="21.5703125" style="10" customWidth="1"/>
    <col min="15374" max="15615" width="9.140625" style="10"/>
    <col min="15616" max="15616" width="6.5703125" style="10" customWidth="1"/>
    <col min="15617" max="15617" width="35.28515625" style="10" customWidth="1"/>
    <col min="15618" max="15618" width="14" style="10" customWidth="1"/>
    <col min="15619" max="15619" width="11.42578125" style="10" customWidth="1"/>
    <col min="15620" max="15620" width="21.7109375" style="10" customWidth="1"/>
    <col min="15621" max="15621" width="13.7109375" style="10" customWidth="1"/>
    <col min="15622" max="15622" width="14.85546875" style="10" customWidth="1"/>
    <col min="15623" max="15623" width="19.5703125" style="10" customWidth="1"/>
    <col min="15624" max="15624" width="13.7109375" style="10" customWidth="1"/>
    <col min="15625" max="15625" width="14.7109375" style="10" customWidth="1"/>
    <col min="15626" max="15627" width="14.140625" style="10" customWidth="1"/>
    <col min="15628" max="15628" width="15.140625" style="10" customWidth="1"/>
    <col min="15629" max="15629" width="21.5703125" style="10" customWidth="1"/>
    <col min="15630" max="15871" width="9.140625" style="10"/>
    <col min="15872" max="15872" width="6.5703125" style="10" customWidth="1"/>
    <col min="15873" max="15873" width="35.28515625" style="10" customWidth="1"/>
    <col min="15874" max="15874" width="14" style="10" customWidth="1"/>
    <col min="15875" max="15875" width="11.42578125" style="10" customWidth="1"/>
    <col min="15876" max="15876" width="21.7109375" style="10" customWidth="1"/>
    <col min="15877" max="15877" width="13.7109375" style="10" customWidth="1"/>
    <col min="15878" max="15878" width="14.85546875" style="10" customWidth="1"/>
    <col min="15879" max="15879" width="19.5703125" style="10" customWidth="1"/>
    <col min="15880" max="15880" width="13.7109375" style="10" customWidth="1"/>
    <col min="15881" max="15881" width="14.7109375" style="10" customWidth="1"/>
    <col min="15882" max="15883" width="14.140625" style="10" customWidth="1"/>
    <col min="15884" max="15884" width="15.140625" style="10" customWidth="1"/>
    <col min="15885" max="15885" width="21.5703125" style="10" customWidth="1"/>
    <col min="15886" max="16127" width="9.140625" style="10"/>
    <col min="16128" max="16128" width="6.5703125" style="10" customWidth="1"/>
    <col min="16129" max="16129" width="35.28515625" style="10" customWidth="1"/>
    <col min="16130" max="16130" width="14" style="10" customWidth="1"/>
    <col min="16131" max="16131" width="11.42578125" style="10" customWidth="1"/>
    <col min="16132" max="16132" width="21.7109375" style="10" customWidth="1"/>
    <col min="16133" max="16133" width="13.7109375" style="10" customWidth="1"/>
    <col min="16134" max="16134" width="14.85546875" style="10" customWidth="1"/>
    <col min="16135" max="16135" width="19.5703125" style="10" customWidth="1"/>
    <col min="16136" max="16136" width="13.7109375" style="10" customWidth="1"/>
    <col min="16137" max="16137" width="14.7109375" style="10" customWidth="1"/>
    <col min="16138" max="16139" width="14.140625" style="10" customWidth="1"/>
    <col min="16140" max="16140" width="15.140625" style="10" customWidth="1"/>
    <col min="16141" max="16141" width="21.5703125" style="10" customWidth="1"/>
    <col min="16142" max="16384" width="9.140625" style="10"/>
  </cols>
  <sheetData>
    <row r="1" spans="1:13" ht="54" customHeight="1" x14ac:dyDescent="0.25">
      <c r="A1" s="181" t="s">
        <v>330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24" customHeight="1" x14ac:dyDescent="0.25">
      <c r="A2" s="181" t="str">
        <f>'Подпрограмма 3'!A2:U2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ht="24" customHeight="1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208</v>
      </c>
      <c r="J3" s="185" t="s">
        <v>171</v>
      </c>
      <c r="K3" s="182" t="s">
        <v>172</v>
      </c>
      <c r="L3" s="182"/>
      <c r="M3" s="182"/>
    </row>
    <row r="4" spans="1:13" ht="15" customHeight="1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ht="31.5" customHeight="1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11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f t="shared" si="0"/>
        <v>4</v>
      </c>
      <c r="G6" s="11">
        <f t="shared" si="0"/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s="39" customFormat="1" ht="236.25" x14ac:dyDescent="0.25">
      <c r="A7" s="24">
        <v>1</v>
      </c>
      <c r="B7" s="56" t="str">
        <f>'Подпрограмма 3'!B7</f>
        <v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Каратайка, с. Несь, п. Бугрино, с. Коткино, д. Пылемец, д. Снопа, п. Индига, с. Нижняя Пеша, д. Верхняя Пеша, п. Усть-Кара, с. Ома, д. Щелино, д. Волонга, п. Выучейский,                   д. Волоковая, с. Шойна, д. Кия, д. Макарово, д. Вижас, д. Белушье, д. Мгла</v>
      </c>
      <c r="C7" s="38"/>
      <c r="D7" s="38"/>
      <c r="E7" s="24" t="s">
        <v>269</v>
      </c>
      <c r="F7" s="24" t="s">
        <v>270</v>
      </c>
      <c r="G7" s="24" t="s">
        <v>205</v>
      </c>
      <c r="H7" s="25">
        <v>43465</v>
      </c>
      <c r="I7" s="40">
        <f>'Подпрограмма 3'!E7</f>
        <v>3686.8</v>
      </c>
      <c r="J7" s="24"/>
      <c r="K7" s="41">
        <f>M7</f>
        <v>2196.7673300000001</v>
      </c>
      <c r="L7" s="38"/>
      <c r="M7" s="41">
        <f>'Подпрограмма 3'!O7</f>
        <v>2196.7673300000001</v>
      </c>
    </row>
    <row r="8" spans="1:13" s="39" customFormat="1" ht="188.25" customHeight="1" x14ac:dyDescent="0.25">
      <c r="A8" s="24">
        <v>2</v>
      </c>
      <c r="B8" s="56" t="str">
        <f>'Подпрограмма 3'!B8</f>
        <v>Отбор проб и исследование воды водных объектов на соли тяжёлых металлов, радиологию и пестициды в населённых пунктах: п. Каратайка, с. Несь, п. Бугрино, с. Коткино, д. Пылемец, д. Снопа, п. Индига, с. Нижняя Пеша, д. Верхняя Пеша, п. Усть-Кара, с. Ома, п. Выучейский, д. Щелино, д. Волонга, д. Волоковая, с. Шойна, д. Кия, д. Макарово, д. Вижас, д. Белушье, д. Мгла</v>
      </c>
      <c r="C8" s="38"/>
      <c r="D8" s="38"/>
      <c r="E8" s="24" t="s">
        <v>577</v>
      </c>
      <c r="F8" s="124" t="s">
        <v>578</v>
      </c>
      <c r="G8" s="24" t="s">
        <v>205</v>
      </c>
      <c r="H8" s="25">
        <v>43465</v>
      </c>
      <c r="I8" s="40">
        <f>'Подпрограмма 3'!E8</f>
        <v>537.79999999999995</v>
      </c>
      <c r="J8" s="24"/>
      <c r="K8" s="41">
        <f>M8</f>
        <v>395.72969999999998</v>
      </c>
      <c r="L8" s="38"/>
      <c r="M8" s="41">
        <f>'Подпрограмма 3'!O8</f>
        <v>395.72969999999998</v>
      </c>
    </row>
    <row r="9" spans="1:13" s="39" customFormat="1" ht="63" x14ac:dyDescent="0.25">
      <c r="A9" s="24">
        <v>3</v>
      </c>
      <c r="B9" s="56" t="str">
        <f>'Подпрограмма 3'!B10</f>
        <v>Устройство водозаборной скважины в с. Тельвиска МО "Тельвисочный сельсовет" НАО</v>
      </c>
      <c r="C9" s="38"/>
      <c r="D9" s="38"/>
      <c r="E9" s="130" t="s">
        <v>477</v>
      </c>
      <c r="F9" s="129" t="s">
        <v>478</v>
      </c>
      <c r="G9" s="24" t="s">
        <v>205</v>
      </c>
      <c r="H9" s="90">
        <v>2018</v>
      </c>
      <c r="I9" s="111">
        <v>87.673580000000001</v>
      </c>
      <c r="J9" s="24"/>
      <c r="K9" s="41">
        <f>M9</f>
        <v>87.673580000000001</v>
      </c>
      <c r="L9" s="38"/>
      <c r="M9" s="41">
        <f>'Подпрограмма 3'!O10</f>
        <v>87.673580000000001</v>
      </c>
    </row>
    <row r="10" spans="1:13" s="39" customFormat="1" ht="47.25" x14ac:dyDescent="0.25">
      <c r="A10" s="24">
        <v>4</v>
      </c>
      <c r="B10" s="56" t="str">
        <f>'Подпрограмма 3'!B12</f>
        <v>Монтаж и обвязка станции очистки воды в п. Усть-Кара МО "Карский сельсовет" НАО.</v>
      </c>
      <c r="C10" s="38"/>
      <c r="D10" s="38"/>
      <c r="E10" s="203" t="s">
        <v>42</v>
      </c>
      <c r="F10" s="204"/>
      <c r="G10" s="24" t="s">
        <v>205</v>
      </c>
      <c r="H10" s="90">
        <v>2018</v>
      </c>
      <c r="I10" s="144">
        <f>M10</f>
        <v>1744.8</v>
      </c>
      <c r="J10" s="24"/>
      <c r="K10" s="41">
        <f>M10</f>
        <v>1744.8</v>
      </c>
      <c r="L10" s="38"/>
      <c r="M10" s="41">
        <f>'Подпрограмма 3'!O12</f>
        <v>1744.8</v>
      </c>
    </row>
    <row r="11" spans="1:13" s="39" customFormat="1" ht="63" x14ac:dyDescent="0.25">
      <c r="A11" s="24">
        <v>5</v>
      </c>
      <c r="B11" s="56" t="str">
        <f>'Подпрограмма 3'!B13</f>
        <v>Проведение ремонтно-восстановительных работ на станции очистки воды (БВПУ) в п. Индига</v>
      </c>
      <c r="C11" s="38"/>
      <c r="D11" s="38"/>
      <c r="E11" s="203" t="s">
        <v>42</v>
      </c>
      <c r="F11" s="204"/>
      <c r="G11" s="24" t="s">
        <v>205</v>
      </c>
      <c r="H11" s="90">
        <v>2018</v>
      </c>
      <c r="I11" s="144">
        <f>M11</f>
        <v>1494.4</v>
      </c>
      <c r="J11" s="24"/>
      <c r="K11" s="41">
        <f>M11</f>
        <v>1494.4</v>
      </c>
      <c r="L11" s="38"/>
      <c r="M11" s="41">
        <f>'Подпрограмма 3'!O13</f>
        <v>1494.4</v>
      </c>
    </row>
    <row r="12" spans="1:13" ht="15" customHeight="1" x14ac:dyDescent="0.25">
      <c r="A12" s="188" t="s">
        <v>178</v>
      </c>
      <c r="B12" s="189"/>
      <c r="C12" s="189"/>
      <c r="D12" s="189"/>
      <c r="E12" s="189"/>
      <c r="F12" s="189"/>
      <c r="G12" s="189"/>
      <c r="H12" s="189"/>
      <c r="I12" s="190"/>
      <c r="J12" s="18">
        <v>0</v>
      </c>
      <c r="K12" s="18">
        <f>SUM(K7:K11)</f>
        <v>5919.3706099999999</v>
      </c>
      <c r="L12" s="18">
        <f>SUM(L7:L7)</f>
        <v>0</v>
      </c>
      <c r="M12" s="18">
        <f>SUM(M7:M11)</f>
        <v>5919.3706099999999</v>
      </c>
    </row>
  </sheetData>
  <mergeCells count="2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A12:I12"/>
    <mergeCell ref="M4:M5"/>
    <mergeCell ref="D4:D5"/>
    <mergeCell ref="K4:K5"/>
    <mergeCell ref="L4:L5"/>
    <mergeCell ref="E10:F10"/>
    <mergeCell ref="E11:F11"/>
  </mergeCells>
  <pageMargins left="0.15748031496062992" right="0.15748031496062992" top="0.23622047244094491" bottom="0.31496062992125984" header="0.94488188976377963" footer="0.31496062992125984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R46"/>
  <sheetViews>
    <sheetView view="pageBreakPreview" topLeftCell="A19" zoomScale="70" zoomScaleNormal="75" zoomScaleSheetLayoutView="70" workbookViewId="0">
      <selection activeCell="K33" sqref="K3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7109375" style="1" customWidth="1"/>
    <col min="5" max="8" width="16.85546875" style="1" customWidth="1"/>
    <col min="9" max="9" width="14.85546875" style="1" customWidth="1"/>
    <col min="10" max="10" width="15.28515625" style="1" customWidth="1"/>
    <col min="11" max="12" width="16.42578125" style="1" customWidth="1"/>
    <col min="13" max="13" width="14" style="1" customWidth="1"/>
    <col min="14" max="14" width="14.85546875" style="1" bestFit="1" customWidth="1"/>
    <col min="15" max="16" width="16.7109375" style="1" customWidth="1"/>
    <col min="17" max="17" width="25.71093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171" t="s">
        <v>228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8.75" customHeight="1" x14ac:dyDescent="0.25">
      <c r="A2" s="172" t="s">
        <v>433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3"/>
    </row>
    <row r="3" spans="1:18" s="2" customFormat="1" ht="18" customHeight="1" x14ac:dyDescent="0.25">
      <c r="A3" s="170" t="s">
        <v>21</v>
      </c>
      <c r="B3" s="170" t="s">
        <v>19</v>
      </c>
      <c r="C3" s="170" t="s">
        <v>7</v>
      </c>
      <c r="D3" s="170" t="s">
        <v>20</v>
      </c>
      <c r="E3" s="174" t="s">
        <v>212</v>
      </c>
      <c r="F3" s="175"/>
      <c r="G3" s="175"/>
      <c r="H3" s="176"/>
      <c r="I3" s="174" t="s">
        <v>8</v>
      </c>
      <c r="J3" s="175"/>
      <c r="K3" s="175"/>
      <c r="L3" s="176"/>
      <c r="M3" s="174" t="s">
        <v>9</v>
      </c>
      <c r="N3" s="175"/>
      <c r="O3" s="175"/>
      <c r="P3" s="176"/>
      <c r="Q3" s="170" t="s">
        <v>468</v>
      </c>
      <c r="R3" s="170" t="s">
        <v>469</v>
      </c>
    </row>
    <row r="4" spans="1:18" s="2" customFormat="1" ht="66.75" customHeight="1" x14ac:dyDescent="0.25">
      <c r="A4" s="170"/>
      <c r="B4" s="170"/>
      <c r="C4" s="170"/>
      <c r="D4" s="170"/>
      <c r="E4" s="104" t="s">
        <v>1</v>
      </c>
      <c r="F4" s="104" t="s">
        <v>10</v>
      </c>
      <c r="G4" s="127" t="s">
        <v>466</v>
      </c>
      <c r="H4" s="105" t="s">
        <v>299</v>
      </c>
      <c r="I4" s="104" t="s">
        <v>1</v>
      </c>
      <c r="J4" s="104" t="s">
        <v>10</v>
      </c>
      <c r="K4" s="127" t="s">
        <v>466</v>
      </c>
      <c r="L4" s="105" t="s">
        <v>299</v>
      </c>
      <c r="M4" s="104" t="s">
        <v>1</v>
      </c>
      <c r="N4" s="104" t="s">
        <v>10</v>
      </c>
      <c r="O4" s="127" t="s">
        <v>466</v>
      </c>
      <c r="P4" s="105" t="s">
        <v>299</v>
      </c>
      <c r="Q4" s="170"/>
      <c r="R4" s="170"/>
    </row>
    <row r="5" spans="1:18" s="2" customFormat="1" ht="22.5" customHeight="1" x14ac:dyDescent="0.25">
      <c r="A5" s="104">
        <v>1</v>
      </c>
      <c r="B5" s="104">
        <v>2</v>
      </c>
      <c r="C5" s="104">
        <v>3</v>
      </c>
      <c r="D5" s="104">
        <v>4</v>
      </c>
      <c r="E5" s="126">
        <v>5</v>
      </c>
      <c r="F5" s="126">
        <v>6</v>
      </c>
      <c r="G5" s="126">
        <v>7</v>
      </c>
      <c r="H5" s="126">
        <v>8</v>
      </c>
      <c r="I5" s="126">
        <v>9</v>
      </c>
      <c r="J5" s="126">
        <v>10</v>
      </c>
      <c r="K5" s="126">
        <v>11</v>
      </c>
      <c r="L5" s="126">
        <v>12</v>
      </c>
      <c r="M5" s="126">
        <v>13</v>
      </c>
      <c r="N5" s="126">
        <v>14</v>
      </c>
      <c r="O5" s="126">
        <v>15</v>
      </c>
      <c r="P5" s="126">
        <v>16</v>
      </c>
      <c r="Q5" s="126">
        <v>17</v>
      </c>
      <c r="R5" s="126">
        <v>18</v>
      </c>
    </row>
    <row r="6" spans="1:18" s="2" customFormat="1" ht="26.25" customHeight="1" x14ac:dyDescent="0.25">
      <c r="A6" s="104"/>
      <c r="B6" s="170" t="s">
        <v>83</v>
      </c>
      <c r="C6" s="170"/>
      <c r="D6" s="170"/>
      <c r="E6" s="6">
        <f>SUM(E7:E17)</f>
        <v>111851.89999999998</v>
      </c>
      <c r="F6" s="6">
        <f t="shared" ref="F6:P6" si="0">SUM(F7:F17)</f>
        <v>0</v>
      </c>
      <c r="G6" s="6">
        <f t="shared" si="0"/>
        <v>111847.39999999998</v>
      </c>
      <c r="H6" s="6">
        <f t="shared" si="0"/>
        <v>4.5</v>
      </c>
      <c r="I6" s="6">
        <f t="shared" si="0"/>
        <v>109248.74553999999</v>
      </c>
      <c r="J6" s="6">
        <f t="shared" si="0"/>
        <v>0</v>
      </c>
      <c r="K6" s="6">
        <f t="shared" si="0"/>
        <v>109244.94554</v>
      </c>
      <c r="L6" s="6">
        <f t="shared" si="0"/>
        <v>3.8</v>
      </c>
      <c r="M6" s="6">
        <f t="shared" si="0"/>
        <v>109248.74553999999</v>
      </c>
      <c r="N6" s="6">
        <f t="shared" si="0"/>
        <v>0</v>
      </c>
      <c r="O6" s="6">
        <f t="shared" si="0"/>
        <v>109244.94554</v>
      </c>
      <c r="P6" s="6">
        <f t="shared" si="0"/>
        <v>3.8</v>
      </c>
      <c r="Q6" s="29">
        <f>I6/E6</f>
        <v>0.97672677477986525</v>
      </c>
      <c r="R6" s="44">
        <f>M6/E6</f>
        <v>0.97672677477986525</v>
      </c>
    </row>
    <row r="7" spans="1:18" s="2" customFormat="1" ht="82.5" x14ac:dyDescent="0.25">
      <c r="A7" s="4" t="s">
        <v>11</v>
      </c>
      <c r="B7" s="70" t="s">
        <v>84</v>
      </c>
      <c r="C7" s="51" t="s">
        <v>57</v>
      </c>
      <c r="D7" s="51" t="s">
        <v>196</v>
      </c>
      <c r="E7" s="33">
        <f>G7</f>
        <v>95720.3</v>
      </c>
      <c r="F7" s="33" t="s">
        <v>18</v>
      </c>
      <c r="G7" s="3">
        <v>95720.3</v>
      </c>
      <c r="H7" s="3" t="s">
        <v>18</v>
      </c>
      <c r="I7" s="33">
        <f t="shared" ref="I7:I16" si="1">K7</f>
        <v>95720.200519999999</v>
      </c>
      <c r="J7" s="33" t="s">
        <v>18</v>
      </c>
      <c r="K7" s="33">
        <v>95720.200519999999</v>
      </c>
      <c r="L7" s="3" t="s">
        <v>18</v>
      </c>
      <c r="M7" s="33">
        <f t="shared" ref="M7:M16" si="2">O7</f>
        <v>95720.200519999999</v>
      </c>
      <c r="N7" s="33" t="s">
        <v>18</v>
      </c>
      <c r="O7" s="33">
        <f t="shared" ref="O7:O17" si="3">K7</f>
        <v>95720.200519999999</v>
      </c>
      <c r="P7" s="3" t="s">
        <v>18</v>
      </c>
      <c r="Q7" s="28">
        <f t="shared" ref="Q7:Q33" si="4">I7/E7</f>
        <v>0.99999896072202021</v>
      </c>
      <c r="R7" s="8">
        <f t="shared" ref="R7:R33" si="5">M7/E7</f>
        <v>0.99999896072202021</v>
      </c>
    </row>
    <row r="8" spans="1:18" s="2" customFormat="1" ht="66" x14ac:dyDescent="0.25">
      <c r="A8" s="4" t="s">
        <v>12</v>
      </c>
      <c r="B8" s="70" t="s">
        <v>366</v>
      </c>
      <c r="C8" s="51" t="s">
        <v>57</v>
      </c>
      <c r="D8" s="51" t="s">
        <v>26</v>
      </c>
      <c r="E8" s="33">
        <f>G8</f>
        <v>1264.2</v>
      </c>
      <c r="F8" s="33" t="s">
        <v>18</v>
      </c>
      <c r="G8" s="3">
        <v>1264.2</v>
      </c>
      <c r="H8" s="3" t="s">
        <v>18</v>
      </c>
      <c r="I8" s="33">
        <f t="shared" ref="I8" si="6">K8</f>
        <v>1264.2</v>
      </c>
      <c r="J8" s="33" t="s">
        <v>18</v>
      </c>
      <c r="K8" s="33">
        <v>1264.2</v>
      </c>
      <c r="L8" s="3" t="s">
        <v>18</v>
      </c>
      <c r="M8" s="33">
        <f t="shared" ref="M8" si="7">O8</f>
        <v>1264.2</v>
      </c>
      <c r="N8" s="33" t="s">
        <v>18</v>
      </c>
      <c r="O8" s="33">
        <f t="shared" si="3"/>
        <v>1264.2</v>
      </c>
      <c r="P8" s="3" t="s">
        <v>18</v>
      </c>
      <c r="Q8" s="28">
        <f t="shared" ref="Q8" si="8">I8/E8</f>
        <v>1</v>
      </c>
      <c r="R8" s="8">
        <f t="shared" ref="R8" si="9">M8/E8</f>
        <v>1</v>
      </c>
    </row>
    <row r="9" spans="1:18" s="2" customFormat="1" ht="66" x14ac:dyDescent="0.25">
      <c r="A9" s="4" t="s">
        <v>13</v>
      </c>
      <c r="B9" s="70" t="s">
        <v>223</v>
      </c>
      <c r="C9" s="51" t="s">
        <v>57</v>
      </c>
      <c r="D9" s="51" t="s">
        <v>3</v>
      </c>
      <c r="E9" s="33">
        <f>G9</f>
        <v>1412.8</v>
      </c>
      <c r="F9" s="33" t="s">
        <v>18</v>
      </c>
      <c r="G9" s="3">
        <v>1412.8</v>
      </c>
      <c r="H9" s="3" t="s">
        <v>18</v>
      </c>
      <c r="I9" s="33">
        <f t="shared" ref="I9" si="10">K9</f>
        <v>1412.6542999999999</v>
      </c>
      <c r="J9" s="33" t="s">
        <v>18</v>
      </c>
      <c r="K9" s="33">
        <v>1412.6542999999999</v>
      </c>
      <c r="L9" s="3" t="s">
        <v>18</v>
      </c>
      <c r="M9" s="33">
        <f>O9</f>
        <v>1412.6542999999999</v>
      </c>
      <c r="N9" s="33" t="s">
        <v>18</v>
      </c>
      <c r="O9" s="33">
        <f t="shared" si="3"/>
        <v>1412.6542999999999</v>
      </c>
      <c r="P9" s="3" t="s">
        <v>18</v>
      </c>
      <c r="Q9" s="28">
        <f t="shared" si="4"/>
        <v>0.99989687146092865</v>
      </c>
      <c r="R9" s="8">
        <f t="shared" si="5"/>
        <v>0.99989687146092865</v>
      </c>
    </row>
    <row r="10" spans="1:18" s="2" customFormat="1" ht="66" x14ac:dyDescent="0.25">
      <c r="A10" s="4" t="s">
        <v>14</v>
      </c>
      <c r="B10" s="70" t="s">
        <v>224</v>
      </c>
      <c r="C10" s="51" t="s">
        <v>57</v>
      </c>
      <c r="D10" s="51" t="s">
        <v>3</v>
      </c>
      <c r="E10" s="33">
        <f>G10</f>
        <v>1421.7</v>
      </c>
      <c r="F10" s="33" t="s">
        <v>18</v>
      </c>
      <c r="G10" s="3">
        <v>1421.7</v>
      </c>
      <c r="H10" s="3" t="s">
        <v>18</v>
      </c>
      <c r="I10" s="33">
        <f t="shared" ref="I10" si="11">K10</f>
        <v>1421.6934000000001</v>
      </c>
      <c r="J10" s="33" t="s">
        <v>18</v>
      </c>
      <c r="K10" s="33">
        <v>1421.6934000000001</v>
      </c>
      <c r="L10" s="3" t="s">
        <v>18</v>
      </c>
      <c r="M10" s="33">
        <f>O10</f>
        <v>1421.6934000000001</v>
      </c>
      <c r="N10" s="33" t="s">
        <v>18</v>
      </c>
      <c r="O10" s="33">
        <f t="shared" si="3"/>
        <v>1421.6934000000001</v>
      </c>
      <c r="P10" s="3" t="s">
        <v>18</v>
      </c>
      <c r="Q10" s="28">
        <f t="shared" si="4"/>
        <v>0.9999953576703946</v>
      </c>
      <c r="R10" s="8">
        <f t="shared" si="5"/>
        <v>0.9999953576703946</v>
      </c>
    </row>
    <row r="11" spans="1:18" s="2" customFormat="1" ht="82.5" x14ac:dyDescent="0.25">
      <c r="A11" s="4" t="s">
        <v>15</v>
      </c>
      <c r="B11" s="70" t="s">
        <v>225</v>
      </c>
      <c r="C11" s="51" t="s">
        <v>196</v>
      </c>
      <c r="D11" s="51" t="s">
        <v>26</v>
      </c>
      <c r="E11" s="33">
        <f>G11</f>
        <v>2486.9</v>
      </c>
      <c r="F11" s="33" t="s">
        <v>18</v>
      </c>
      <c r="G11" s="3">
        <v>2486.9</v>
      </c>
      <c r="H11" s="3" t="s">
        <v>18</v>
      </c>
      <c r="I11" s="33">
        <f t="shared" si="1"/>
        <v>2466.8366599999999</v>
      </c>
      <c r="J11" s="33" t="s">
        <v>18</v>
      </c>
      <c r="K11" s="33">
        <v>2466.8366599999999</v>
      </c>
      <c r="L11" s="3" t="s">
        <v>18</v>
      </c>
      <c r="M11" s="33">
        <f>O11</f>
        <v>2466.8366599999999</v>
      </c>
      <c r="N11" s="33" t="s">
        <v>18</v>
      </c>
      <c r="O11" s="33">
        <f t="shared" si="3"/>
        <v>2466.8366599999999</v>
      </c>
      <c r="P11" s="3" t="s">
        <v>18</v>
      </c>
      <c r="Q11" s="28">
        <f t="shared" si="4"/>
        <v>0.99193238972214393</v>
      </c>
      <c r="R11" s="8">
        <f t="shared" si="5"/>
        <v>0.99193238972214393</v>
      </c>
    </row>
    <row r="12" spans="1:18" s="2" customFormat="1" ht="99" x14ac:dyDescent="0.25">
      <c r="A12" s="4" t="s">
        <v>27</v>
      </c>
      <c r="B12" s="70" t="s">
        <v>85</v>
      </c>
      <c r="C12" s="51" t="s">
        <v>57</v>
      </c>
      <c r="D12" s="51" t="s">
        <v>565</v>
      </c>
      <c r="E12" s="33">
        <f t="shared" ref="E12:E13" si="12">G12</f>
        <v>1469.4</v>
      </c>
      <c r="F12" s="33" t="s">
        <v>18</v>
      </c>
      <c r="G12" s="3">
        <v>1469.4</v>
      </c>
      <c r="H12" s="3" t="s">
        <v>18</v>
      </c>
      <c r="I12" s="33">
        <f t="shared" si="1"/>
        <v>1469.38284</v>
      </c>
      <c r="J12" s="33" t="s">
        <v>18</v>
      </c>
      <c r="K12" s="33">
        <v>1469.38284</v>
      </c>
      <c r="L12" s="3" t="s">
        <v>18</v>
      </c>
      <c r="M12" s="33">
        <f t="shared" si="2"/>
        <v>1469.38284</v>
      </c>
      <c r="N12" s="33" t="s">
        <v>18</v>
      </c>
      <c r="O12" s="33">
        <f t="shared" si="3"/>
        <v>1469.38284</v>
      </c>
      <c r="P12" s="3" t="s">
        <v>18</v>
      </c>
      <c r="Q12" s="28">
        <f t="shared" si="4"/>
        <v>0.99998832176398522</v>
      </c>
      <c r="R12" s="8">
        <f t="shared" si="5"/>
        <v>0.99998832176398522</v>
      </c>
    </row>
    <row r="13" spans="1:18" s="2" customFormat="1" ht="49.5" x14ac:dyDescent="0.25">
      <c r="A13" s="4" t="s">
        <v>16</v>
      </c>
      <c r="B13" s="70" t="s">
        <v>226</v>
      </c>
      <c r="C13" s="51" t="s">
        <v>57</v>
      </c>
      <c r="D13" s="51" t="s">
        <v>3</v>
      </c>
      <c r="E13" s="33">
        <f t="shared" si="12"/>
        <v>2520</v>
      </c>
      <c r="F13" s="33" t="s">
        <v>18</v>
      </c>
      <c r="G13" s="3">
        <v>2520</v>
      </c>
      <c r="H13" s="3" t="s">
        <v>18</v>
      </c>
      <c r="I13" s="33">
        <f t="shared" si="1"/>
        <v>0</v>
      </c>
      <c r="J13" s="33" t="s">
        <v>18</v>
      </c>
      <c r="K13" s="33">
        <v>0</v>
      </c>
      <c r="L13" s="3" t="s">
        <v>18</v>
      </c>
      <c r="M13" s="33">
        <f t="shared" si="2"/>
        <v>0</v>
      </c>
      <c r="N13" s="33" t="s">
        <v>18</v>
      </c>
      <c r="O13" s="33">
        <f t="shared" si="3"/>
        <v>0</v>
      </c>
      <c r="P13" s="3" t="s">
        <v>18</v>
      </c>
      <c r="Q13" s="28">
        <v>0</v>
      </c>
      <c r="R13" s="8">
        <v>0</v>
      </c>
    </row>
    <row r="14" spans="1:18" s="2" customFormat="1" ht="33" x14ac:dyDescent="0.25">
      <c r="A14" s="4" t="s">
        <v>28</v>
      </c>
      <c r="B14" s="71" t="s">
        <v>227</v>
      </c>
      <c r="C14" s="51" t="s">
        <v>57</v>
      </c>
      <c r="D14" s="51" t="s">
        <v>3</v>
      </c>
      <c r="E14" s="33">
        <f>G14</f>
        <v>2213.9</v>
      </c>
      <c r="F14" s="33" t="s">
        <v>18</v>
      </c>
      <c r="G14" s="3">
        <v>2213.9</v>
      </c>
      <c r="H14" s="3" t="s">
        <v>18</v>
      </c>
      <c r="I14" s="33">
        <f>K14</f>
        <v>2213.8567600000001</v>
      </c>
      <c r="J14" s="33" t="s">
        <v>18</v>
      </c>
      <c r="K14" s="33">
        <v>2213.8567600000001</v>
      </c>
      <c r="L14" s="3" t="s">
        <v>18</v>
      </c>
      <c r="M14" s="33">
        <f>O14</f>
        <v>2213.8567600000001</v>
      </c>
      <c r="N14" s="33" t="s">
        <v>18</v>
      </c>
      <c r="O14" s="33">
        <f t="shared" si="3"/>
        <v>2213.8567600000001</v>
      </c>
      <c r="P14" s="3" t="s">
        <v>18</v>
      </c>
      <c r="Q14" s="28">
        <f t="shared" ref="Q14" si="13">I14/E14</f>
        <v>0.99998046885586522</v>
      </c>
      <c r="R14" s="8">
        <f t="shared" ref="R14" si="14">M14/E14</f>
        <v>0.99998046885586522</v>
      </c>
    </row>
    <row r="15" spans="1:18" s="2" customFormat="1" ht="82.5" x14ac:dyDescent="0.25">
      <c r="A15" s="4" t="s">
        <v>29</v>
      </c>
      <c r="B15" s="71" t="s">
        <v>86</v>
      </c>
      <c r="C15" s="51" t="s">
        <v>196</v>
      </c>
      <c r="D15" s="51" t="s">
        <v>3</v>
      </c>
      <c r="E15" s="33">
        <f t="shared" ref="E15:E16" si="15">G15</f>
        <v>81.3</v>
      </c>
      <c r="F15" s="33" t="s">
        <v>18</v>
      </c>
      <c r="G15" s="3">
        <v>81.3</v>
      </c>
      <c r="H15" s="3" t="s">
        <v>18</v>
      </c>
      <c r="I15" s="33">
        <f t="shared" si="1"/>
        <v>81.215540000000004</v>
      </c>
      <c r="J15" s="33" t="s">
        <v>18</v>
      </c>
      <c r="K15" s="33">
        <v>81.215540000000004</v>
      </c>
      <c r="L15" s="3" t="s">
        <v>18</v>
      </c>
      <c r="M15" s="33">
        <f t="shared" si="2"/>
        <v>81.215540000000004</v>
      </c>
      <c r="N15" s="33" t="s">
        <v>18</v>
      </c>
      <c r="O15" s="33">
        <f t="shared" si="3"/>
        <v>81.215540000000004</v>
      </c>
      <c r="P15" s="3" t="s">
        <v>18</v>
      </c>
      <c r="Q15" s="28">
        <f t="shared" ref="Q15" si="16">I15/E15</f>
        <v>0.99896113161131617</v>
      </c>
      <c r="R15" s="8">
        <f t="shared" ref="R15" si="17">M15/E15</f>
        <v>0.99896113161131617</v>
      </c>
    </row>
    <row r="16" spans="1:18" s="2" customFormat="1" ht="99" x14ac:dyDescent="0.25">
      <c r="A16" s="4" t="s">
        <v>30</v>
      </c>
      <c r="B16" s="71" t="s">
        <v>237</v>
      </c>
      <c r="C16" s="51" t="s">
        <v>57</v>
      </c>
      <c r="D16" s="51" t="s">
        <v>3</v>
      </c>
      <c r="E16" s="33">
        <f t="shared" si="15"/>
        <v>2816</v>
      </c>
      <c r="F16" s="33" t="s">
        <v>18</v>
      </c>
      <c r="G16" s="3">
        <v>2816</v>
      </c>
      <c r="H16" s="3" t="s">
        <v>18</v>
      </c>
      <c r="I16" s="33">
        <f t="shared" si="1"/>
        <v>2815.9397600000002</v>
      </c>
      <c r="J16" s="33" t="s">
        <v>18</v>
      </c>
      <c r="K16" s="33">
        <v>2815.9397600000002</v>
      </c>
      <c r="L16" s="3" t="s">
        <v>18</v>
      </c>
      <c r="M16" s="33">
        <f t="shared" si="2"/>
        <v>2815.9397600000002</v>
      </c>
      <c r="N16" s="33" t="s">
        <v>18</v>
      </c>
      <c r="O16" s="33">
        <f t="shared" si="3"/>
        <v>2815.9397600000002</v>
      </c>
      <c r="P16" s="3" t="s">
        <v>18</v>
      </c>
      <c r="Q16" s="28">
        <f>I16/E16</f>
        <v>0.99997860795454552</v>
      </c>
      <c r="R16" s="8">
        <f t="shared" ref="R16" si="18">M16/E16</f>
        <v>0.99997860795454552</v>
      </c>
    </row>
    <row r="17" spans="1:18" s="2" customFormat="1" ht="33" x14ac:dyDescent="0.25">
      <c r="A17" s="4" t="s">
        <v>31</v>
      </c>
      <c r="B17" s="71" t="s">
        <v>516</v>
      </c>
      <c r="C17" s="51" t="s">
        <v>57</v>
      </c>
      <c r="D17" s="51" t="s">
        <v>42</v>
      </c>
      <c r="E17" s="33">
        <f>G17+H17</f>
        <v>445.4</v>
      </c>
      <c r="F17" s="33" t="s">
        <v>18</v>
      </c>
      <c r="G17" s="3">
        <v>440.9</v>
      </c>
      <c r="H17" s="3">
        <v>4.5</v>
      </c>
      <c r="I17" s="33">
        <f>K17+L17</f>
        <v>382.76576</v>
      </c>
      <c r="J17" s="33" t="s">
        <v>18</v>
      </c>
      <c r="K17" s="33">
        <v>378.96575999999999</v>
      </c>
      <c r="L17" s="3">
        <v>3.8</v>
      </c>
      <c r="M17" s="33">
        <f>O17+P17</f>
        <v>382.76576</v>
      </c>
      <c r="N17" s="33" t="s">
        <v>18</v>
      </c>
      <c r="O17" s="33">
        <f t="shared" si="3"/>
        <v>378.96575999999999</v>
      </c>
      <c r="P17" s="3">
        <f>L17</f>
        <v>3.8</v>
      </c>
      <c r="Q17" s="28">
        <f t="shared" ref="Q17" si="19">I17/E17</f>
        <v>0.85937530309833865</v>
      </c>
      <c r="R17" s="8">
        <f t="shared" ref="R17" si="20">M17/E17</f>
        <v>0.85937530309833865</v>
      </c>
    </row>
    <row r="18" spans="1:18" s="2" customFormat="1" ht="31.5" customHeight="1" x14ac:dyDescent="0.25">
      <c r="A18" s="7"/>
      <c r="B18" s="170" t="s">
        <v>87</v>
      </c>
      <c r="C18" s="170"/>
      <c r="D18" s="170"/>
      <c r="E18" s="36">
        <f>SUM(E19:E22)</f>
        <v>12426.300000000001</v>
      </c>
      <c r="F18" s="36">
        <f t="shared" ref="F18" si="21">SUM(F19:F22)</f>
        <v>10000</v>
      </c>
      <c r="G18" s="6">
        <f>SUM(G19:G22)</f>
        <v>2370.1999999999998</v>
      </c>
      <c r="H18" s="6">
        <f t="shared" ref="H18" si="22">SUM(H19:H22)</f>
        <v>56.1</v>
      </c>
      <c r="I18" s="36">
        <f t="shared" ref="I18:P18" si="23">SUM(I19:I22)</f>
        <v>11648.553260000001</v>
      </c>
      <c r="J18" s="36">
        <f t="shared" si="23"/>
        <v>9974.6543500000007</v>
      </c>
      <c r="K18" s="36">
        <f t="shared" si="23"/>
        <v>1617.8989099999999</v>
      </c>
      <c r="L18" s="36">
        <f t="shared" si="23"/>
        <v>56</v>
      </c>
      <c r="M18" s="36">
        <f t="shared" si="23"/>
        <v>11648.553260000001</v>
      </c>
      <c r="N18" s="36">
        <f t="shared" si="23"/>
        <v>9974.6543500000007</v>
      </c>
      <c r="O18" s="36">
        <f t="shared" si="23"/>
        <v>1617.8989099999999</v>
      </c>
      <c r="P18" s="36">
        <f t="shared" si="23"/>
        <v>56</v>
      </c>
      <c r="Q18" s="29">
        <f t="shared" ref="Q18" si="24">I18/E18</f>
        <v>0.93741123745604082</v>
      </c>
      <c r="R18" s="44">
        <f t="shared" ref="R18:R19" si="25">M18/E18</f>
        <v>0.93741123745604082</v>
      </c>
    </row>
    <row r="19" spans="1:18" s="2" customFormat="1" ht="61.5" customHeight="1" x14ac:dyDescent="0.25">
      <c r="A19" s="4" t="s">
        <v>39</v>
      </c>
      <c r="B19" s="72" t="s">
        <v>479</v>
      </c>
      <c r="C19" s="51" t="s">
        <v>57</v>
      </c>
      <c r="D19" s="73" t="s">
        <v>42</v>
      </c>
      <c r="E19" s="33">
        <f>G19+F19+H19</f>
        <v>3800.6</v>
      </c>
      <c r="F19" s="33">
        <v>3648.4</v>
      </c>
      <c r="G19" s="3">
        <v>114.1</v>
      </c>
      <c r="H19" s="3">
        <v>38.1</v>
      </c>
      <c r="I19" s="33">
        <f>K19+J19+L19</f>
        <v>3800.5</v>
      </c>
      <c r="J19" s="33">
        <v>3648.4</v>
      </c>
      <c r="K19" s="33">
        <v>114.1</v>
      </c>
      <c r="L19" s="33">
        <v>38</v>
      </c>
      <c r="M19" s="33">
        <f>O19+N19+P19</f>
        <v>3800.5</v>
      </c>
      <c r="N19" s="33">
        <f>J19</f>
        <v>3648.4</v>
      </c>
      <c r="O19" s="33">
        <f t="shared" ref="O19" si="26">K19</f>
        <v>114.1</v>
      </c>
      <c r="P19" s="3">
        <f>L19</f>
        <v>38</v>
      </c>
      <c r="Q19" s="28">
        <f>I19/E19</f>
        <v>0.99997368836499501</v>
      </c>
      <c r="R19" s="8">
        <f t="shared" si="25"/>
        <v>0.99997368836499501</v>
      </c>
    </row>
    <row r="20" spans="1:18" s="2" customFormat="1" ht="61.5" customHeight="1" x14ac:dyDescent="0.25">
      <c r="A20" s="4" t="s">
        <v>40</v>
      </c>
      <c r="B20" s="72" t="s">
        <v>480</v>
      </c>
      <c r="C20" s="51" t="s">
        <v>57</v>
      </c>
      <c r="D20" s="73" t="s">
        <v>42</v>
      </c>
      <c r="E20" s="33">
        <f>G20+F20+H20</f>
        <v>1795.8</v>
      </c>
      <c r="F20" s="33">
        <v>1276.3</v>
      </c>
      <c r="G20" s="3">
        <v>501.5</v>
      </c>
      <c r="H20" s="3">
        <v>18</v>
      </c>
      <c r="I20" s="33">
        <f>K20+J20+L20</f>
        <v>1795.8</v>
      </c>
      <c r="J20" s="33">
        <v>1276.3</v>
      </c>
      <c r="K20" s="33">
        <v>501.5</v>
      </c>
      <c r="L20" s="33">
        <v>18</v>
      </c>
      <c r="M20" s="33">
        <f>O20+N20+P20</f>
        <v>1795.8</v>
      </c>
      <c r="N20" s="33">
        <f>J20</f>
        <v>1276.3</v>
      </c>
      <c r="O20" s="33">
        <f t="shared" ref="O20" si="27">K20</f>
        <v>501.5</v>
      </c>
      <c r="P20" s="3">
        <f>L20</f>
        <v>18</v>
      </c>
      <c r="Q20" s="28">
        <f>I20/E20</f>
        <v>1</v>
      </c>
      <c r="R20" s="8">
        <f t="shared" ref="R20" si="28">M20/E20</f>
        <v>1</v>
      </c>
    </row>
    <row r="21" spans="1:18" s="2" customFormat="1" ht="61.5" customHeight="1" x14ac:dyDescent="0.25">
      <c r="A21" s="4" t="s">
        <v>41</v>
      </c>
      <c r="B21" s="72" t="s">
        <v>481</v>
      </c>
      <c r="C21" s="51" t="s">
        <v>57</v>
      </c>
      <c r="D21" s="73" t="s">
        <v>26</v>
      </c>
      <c r="E21" s="33">
        <f>G21+F21</f>
        <v>5232.3</v>
      </c>
      <c r="F21" s="33">
        <v>5075.3</v>
      </c>
      <c r="G21" s="3">
        <v>157</v>
      </c>
      <c r="H21" s="33" t="s">
        <v>18</v>
      </c>
      <c r="I21" s="33">
        <f>K21+J21</f>
        <v>5206.1385</v>
      </c>
      <c r="J21" s="33">
        <v>5049.95435</v>
      </c>
      <c r="K21" s="33">
        <v>156.18414999999999</v>
      </c>
      <c r="L21" s="33" t="s">
        <v>18</v>
      </c>
      <c r="M21" s="33">
        <f>O21+N21</f>
        <v>5206.1385</v>
      </c>
      <c r="N21" s="33">
        <f>J21</f>
        <v>5049.95435</v>
      </c>
      <c r="O21" s="33">
        <f t="shared" ref="O21" si="29">K21</f>
        <v>156.18414999999999</v>
      </c>
      <c r="P21" s="33" t="s">
        <v>18</v>
      </c>
      <c r="Q21" s="28">
        <f>I21/E21</f>
        <v>0.995</v>
      </c>
      <c r="R21" s="8">
        <f t="shared" ref="R21" si="30">M21/E21</f>
        <v>0.995</v>
      </c>
    </row>
    <row r="22" spans="1:18" s="2" customFormat="1" ht="87.75" customHeight="1" x14ac:dyDescent="0.25">
      <c r="A22" s="4" t="s">
        <v>288</v>
      </c>
      <c r="B22" s="60" t="s">
        <v>204</v>
      </c>
      <c r="C22" s="51" t="s">
        <v>196</v>
      </c>
      <c r="D22" s="51" t="s">
        <v>26</v>
      </c>
      <c r="E22" s="3">
        <f>SUM(E23:E32)</f>
        <v>1597.6</v>
      </c>
      <c r="F22" s="33" t="s">
        <v>18</v>
      </c>
      <c r="G22" s="3">
        <f>SUM(G23:G32)</f>
        <v>1597.6</v>
      </c>
      <c r="H22" s="49" t="s">
        <v>18</v>
      </c>
      <c r="I22" s="3">
        <f>SUM(I23:I32)</f>
        <v>846.11475999999993</v>
      </c>
      <c r="J22" s="33" t="s">
        <v>18</v>
      </c>
      <c r="K22" s="3">
        <f>SUM(K23:K32)</f>
        <v>846.11475999999993</v>
      </c>
      <c r="L22" s="33" t="s">
        <v>18</v>
      </c>
      <c r="M22" s="3">
        <f t="shared" ref="M22:O22" si="31">SUM(M23:M32)</f>
        <v>846.11475999999993</v>
      </c>
      <c r="N22" s="33" t="s">
        <v>18</v>
      </c>
      <c r="O22" s="3">
        <f t="shared" si="31"/>
        <v>846.11475999999993</v>
      </c>
      <c r="P22" s="33" t="s">
        <v>18</v>
      </c>
      <c r="Q22" s="28">
        <f>I22/E22</f>
        <v>0.52961614922383571</v>
      </c>
      <c r="R22" s="8">
        <f t="shared" ref="R22" si="32">M22/E22</f>
        <v>0.52961614922383571</v>
      </c>
    </row>
    <row r="23" spans="1:18" s="2" customFormat="1" ht="49.5" x14ac:dyDescent="0.25">
      <c r="A23" s="4" t="s">
        <v>482</v>
      </c>
      <c r="B23" s="74" t="s">
        <v>80</v>
      </c>
      <c r="C23" s="53" t="s">
        <v>25</v>
      </c>
      <c r="D23" s="53" t="s">
        <v>26</v>
      </c>
      <c r="E23" s="33">
        <f>G23</f>
        <v>277.39999999999998</v>
      </c>
      <c r="F23" s="33" t="s">
        <v>18</v>
      </c>
      <c r="G23" s="49">
        <v>277.39999999999998</v>
      </c>
      <c r="H23" s="49" t="s">
        <v>18</v>
      </c>
      <c r="I23" s="33">
        <f>K23</f>
        <v>223.42504</v>
      </c>
      <c r="J23" s="33" t="s">
        <v>18</v>
      </c>
      <c r="K23" s="33">
        <v>223.42504</v>
      </c>
      <c r="L23" s="33" t="s">
        <v>18</v>
      </c>
      <c r="M23" s="33">
        <f t="shared" ref="M23:M31" si="33">O23</f>
        <v>223.42504</v>
      </c>
      <c r="N23" s="33" t="s">
        <v>18</v>
      </c>
      <c r="O23" s="33">
        <f>K23</f>
        <v>223.42504</v>
      </c>
      <c r="P23" s="33" t="s">
        <v>18</v>
      </c>
      <c r="Q23" s="28">
        <f>I23/E23</f>
        <v>0.80542552271088685</v>
      </c>
      <c r="R23" s="8">
        <f>M23/E23</f>
        <v>0.80542552271088685</v>
      </c>
    </row>
    <row r="24" spans="1:18" s="2" customFormat="1" ht="49.5" x14ac:dyDescent="0.25">
      <c r="A24" s="4" t="s">
        <v>483</v>
      </c>
      <c r="B24" s="74" t="s">
        <v>56</v>
      </c>
      <c r="C24" s="53" t="s">
        <v>25</v>
      </c>
      <c r="D24" s="53" t="s">
        <v>26</v>
      </c>
      <c r="E24" s="33">
        <f t="shared" ref="E24:E31" si="34">G24</f>
        <v>28.3</v>
      </c>
      <c r="F24" s="33" t="s">
        <v>18</v>
      </c>
      <c r="G24" s="49">
        <v>28.3</v>
      </c>
      <c r="H24" s="49" t="s">
        <v>18</v>
      </c>
      <c r="I24" s="33">
        <f t="shared" ref="I24:I31" si="35">K24</f>
        <v>0</v>
      </c>
      <c r="J24" s="33" t="s">
        <v>18</v>
      </c>
      <c r="K24" s="33">
        <v>0</v>
      </c>
      <c r="L24" s="33" t="s">
        <v>18</v>
      </c>
      <c r="M24" s="33">
        <f t="shared" si="33"/>
        <v>0</v>
      </c>
      <c r="N24" s="33" t="s">
        <v>18</v>
      </c>
      <c r="O24" s="33">
        <f t="shared" ref="O24:O32" si="36">K24</f>
        <v>0</v>
      </c>
      <c r="P24" s="33" t="s">
        <v>18</v>
      </c>
      <c r="Q24" s="28">
        <v>0</v>
      </c>
      <c r="R24" s="8">
        <v>0</v>
      </c>
    </row>
    <row r="25" spans="1:18" s="2" customFormat="1" ht="49.5" x14ac:dyDescent="0.25">
      <c r="A25" s="4" t="s">
        <v>484</v>
      </c>
      <c r="B25" s="74" t="s">
        <v>53</v>
      </c>
      <c r="C25" s="53" t="s">
        <v>25</v>
      </c>
      <c r="D25" s="53" t="s">
        <v>26</v>
      </c>
      <c r="E25" s="33">
        <f t="shared" si="34"/>
        <v>42.3</v>
      </c>
      <c r="F25" s="33" t="s">
        <v>18</v>
      </c>
      <c r="G25" s="49">
        <v>42.3</v>
      </c>
      <c r="H25" s="49" t="s">
        <v>18</v>
      </c>
      <c r="I25" s="33">
        <f t="shared" si="35"/>
        <v>42.251420000000003</v>
      </c>
      <c r="J25" s="33" t="s">
        <v>18</v>
      </c>
      <c r="K25" s="33">
        <v>42.251420000000003</v>
      </c>
      <c r="L25" s="33" t="s">
        <v>18</v>
      </c>
      <c r="M25" s="33">
        <f t="shared" si="33"/>
        <v>42.251420000000003</v>
      </c>
      <c r="N25" s="33" t="s">
        <v>18</v>
      </c>
      <c r="O25" s="33">
        <f t="shared" si="36"/>
        <v>42.251420000000003</v>
      </c>
      <c r="P25" s="33" t="s">
        <v>18</v>
      </c>
      <c r="Q25" s="28">
        <f t="shared" ref="Q25" si="37">I25/E25</f>
        <v>0.99885153664302617</v>
      </c>
      <c r="R25" s="8">
        <f t="shared" ref="R25" si="38">M25/E25</f>
        <v>0.99885153664302617</v>
      </c>
    </row>
    <row r="26" spans="1:18" s="2" customFormat="1" ht="49.5" x14ac:dyDescent="0.25">
      <c r="A26" s="4" t="s">
        <v>485</v>
      </c>
      <c r="B26" s="74" t="s">
        <v>54</v>
      </c>
      <c r="C26" s="53" t="s">
        <v>25</v>
      </c>
      <c r="D26" s="53" t="s">
        <v>26</v>
      </c>
      <c r="E26" s="33">
        <f t="shared" si="34"/>
        <v>186.1</v>
      </c>
      <c r="F26" s="33" t="s">
        <v>18</v>
      </c>
      <c r="G26" s="49">
        <v>186.1</v>
      </c>
      <c r="H26" s="49" t="s">
        <v>18</v>
      </c>
      <c r="I26" s="33">
        <f t="shared" si="35"/>
        <v>185.99726999999999</v>
      </c>
      <c r="J26" s="33" t="s">
        <v>18</v>
      </c>
      <c r="K26" s="33">
        <v>185.99726999999999</v>
      </c>
      <c r="L26" s="33" t="s">
        <v>18</v>
      </c>
      <c r="M26" s="33">
        <f t="shared" si="33"/>
        <v>185.99726999999999</v>
      </c>
      <c r="N26" s="33" t="s">
        <v>18</v>
      </c>
      <c r="O26" s="33">
        <f t="shared" si="36"/>
        <v>185.99726999999999</v>
      </c>
      <c r="P26" s="33" t="s">
        <v>18</v>
      </c>
      <c r="Q26" s="28">
        <f t="shared" ref="Q26:Q30" si="39">I26/E26</f>
        <v>0.99944798495432563</v>
      </c>
      <c r="R26" s="8">
        <f t="shared" ref="R26:R30" si="40">M26/E26</f>
        <v>0.99944798495432563</v>
      </c>
    </row>
    <row r="27" spans="1:18" s="2" customFormat="1" ht="49.5" x14ac:dyDescent="0.25">
      <c r="A27" s="4" t="s">
        <v>486</v>
      </c>
      <c r="B27" s="74" t="s">
        <v>44</v>
      </c>
      <c r="C27" s="53" t="s">
        <v>25</v>
      </c>
      <c r="D27" s="53" t="s">
        <v>26</v>
      </c>
      <c r="E27" s="33">
        <f t="shared" si="34"/>
        <v>126</v>
      </c>
      <c r="F27" s="33" t="s">
        <v>18</v>
      </c>
      <c r="G27" s="49">
        <v>126</v>
      </c>
      <c r="H27" s="49" t="s">
        <v>18</v>
      </c>
      <c r="I27" s="33">
        <f t="shared" si="35"/>
        <v>96.985219999999998</v>
      </c>
      <c r="J27" s="33" t="s">
        <v>18</v>
      </c>
      <c r="K27" s="33">
        <v>96.985219999999998</v>
      </c>
      <c r="L27" s="33" t="s">
        <v>18</v>
      </c>
      <c r="M27" s="33">
        <f t="shared" si="33"/>
        <v>96.985219999999998</v>
      </c>
      <c r="N27" s="33" t="s">
        <v>18</v>
      </c>
      <c r="O27" s="33">
        <f t="shared" si="36"/>
        <v>96.985219999999998</v>
      </c>
      <c r="P27" s="33" t="s">
        <v>18</v>
      </c>
      <c r="Q27" s="28">
        <f t="shared" si="39"/>
        <v>0.76972396825396827</v>
      </c>
      <c r="R27" s="8">
        <f t="shared" si="40"/>
        <v>0.76972396825396827</v>
      </c>
    </row>
    <row r="28" spans="1:18" s="2" customFormat="1" ht="49.5" x14ac:dyDescent="0.25">
      <c r="A28" s="4" t="s">
        <v>487</v>
      </c>
      <c r="B28" s="74" t="s">
        <v>50</v>
      </c>
      <c r="C28" s="53" t="s">
        <v>25</v>
      </c>
      <c r="D28" s="53" t="s">
        <v>26</v>
      </c>
      <c r="E28" s="33">
        <f t="shared" si="34"/>
        <v>61.5</v>
      </c>
      <c r="F28" s="33" t="s">
        <v>18</v>
      </c>
      <c r="G28" s="49">
        <v>61.5</v>
      </c>
      <c r="H28" s="49" t="s">
        <v>18</v>
      </c>
      <c r="I28" s="33">
        <f t="shared" si="35"/>
        <v>61.433720000000001</v>
      </c>
      <c r="J28" s="33" t="s">
        <v>18</v>
      </c>
      <c r="K28" s="33">
        <v>61.433720000000001</v>
      </c>
      <c r="L28" s="33" t="s">
        <v>18</v>
      </c>
      <c r="M28" s="33">
        <f t="shared" si="33"/>
        <v>61.433720000000001</v>
      </c>
      <c r="N28" s="33" t="s">
        <v>18</v>
      </c>
      <c r="O28" s="33">
        <f t="shared" si="36"/>
        <v>61.433720000000001</v>
      </c>
      <c r="P28" s="33" t="s">
        <v>18</v>
      </c>
      <c r="Q28" s="28">
        <f t="shared" si="39"/>
        <v>0.99892227642276421</v>
      </c>
      <c r="R28" s="8">
        <f t="shared" si="40"/>
        <v>0.99892227642276421</v>
      </c>
    </row>
    <row r="29" spans="1:18" s="2" customFormat="1" ht="49.5" x14ac:dyDescent="0.25">
      <c r="A29" s="4" t="s">
        <v>488</v>
      </c>
      <c r="B29" s="74" t="s">
        <v>49</v>
      </c>
      <c r="C29" s="53" t="s">
        <v>25</v>
      </c>
      <c r="D29" s="53" t="s">
        <v>26</v>
      </c>
      <c r="E29" s="33">
        <f t="shared" si="34"/>
        <v>74.099999999999994</v>
      </c>
      <c r="F29" s="33" t="s">
        <v>18</v>
      </c>
      <c r="G29" s="49">
        <v>74.099999999999994</v>
      </c>
      <c r="H29" s="49" t="s">
        <v>18</v>
      </c>
      <c r="I29" s="33">
        <f t="shared" si="35"/>
        <v>74.010589999999993</v>
      </c>
      <c r="J29" s="33" t="s">
        <v>18</v>
      </c>
      <c r="K29" s="33">
        <v>74.010589999999993</v>
      </c>
      <c r="L29" s="33" t="s">
        <v>18</v>
      </c>
      <c r="M29" s="33">
        <f t="shared" si="33"/>
        <v>74.010589999999993</v>
      </c>
      <c r="N29" s="33" t="s">
        <v>18</v>
      </c>
      <c r="O29" s="33">
        <f t="shared" si="36"/>
        <v>74.010589999999993</v>
      </c>
      <c r="P29" s="33" t="s">
        <v>18</v>
      </c>
      <c r="Q29" s="28">
        <f t="shared" si="39"/>
        <v>0.9987933873144399</v>
      </c>
      <c r="R29" s="8">
        <f t="shared" si="40"/>
        <v>0.9987933873144399</v>
      </c>
    </row>
    <row r="30" spans="1:18" s="2" customFormat="1" ht="49.5" x14ac:dyDescent="0.25">
      <c r="A30" s="4" t="s">
        <v>489</v>
      </c>
      <c r="B30" s="74" t="s">
        <v>51</v>
      </c>
      <c r="C30" s="53" t="s">
        <v>25</v>
      </c>
      <c r="D30" s="53" t="s">
        <v>26</v>
      </c>
      <c r="E30" s="33">
        <f t="shared" si="34"/>
        <v>74.599999999999994</v>
      </c>
      <c r="F30" s="33" t="s">
        <v>18</v>
      </c>
      <c r="G30" s="49">
        <v>74.599999999999994</v>
      </c>
      <c r="H30" s="49" t="s">
        <v>18</v>
      </c>
      <c r="I30" s="33">
        <f t="shared" si="35"/>
        <v>74.511499999999998</v>
      </c>
      <c r="J30" s="33" t="s">
        <v>18</v>
      </c>
      <c r="K30" s="33">
        <v>74.511499999999998</v>
      </c>
      <c r="L30" s="33" t="s">
        <v>18</v>
      </c>
      <c r="M30" s="33">
        <f t="shared" si="33"/>
        <v>74.511499999999998</v>
      </c>
      <c r="N30" s="33" t="s">
        <v>18</v>
      </c>
      <c r="O30" s="33">
        <f t="shared" si="36"/>
        <v>74.511499999999998</v>
      </c>
      <c r="P30" s="33" t="s">
        <v>18</v>
      </c>
      <c r="Q30" s="28">
        <f t="shared" si="39"/>
        <v>0.99881367292225209</v>
      </c>
      <c r="R30" s="8">
        <f t="shared" si="40"/>
        <v>0.99881367292225209</v>
      </c>
    </row>
    <row r="31" spans="1:18" s="2" customFormat="1" ht="49.5" x14ac:dyDescent="0.25">
      <c r="A31" s="4" t="s">
        <v>490</v>
      </c>
      <c r="B31" s="74" t="s">
        <v>47</v>
      </c>
      <c r="C31" s="53" t="s">
        <v>25</v>
      </c>
      <c r="D31" s="53" t="s">
        <v>26</v>
      </c>
      <c r="E31" s="33">
        <f t="shared" si="34"/>
        <v>87.5</v>
      </c>
      <c r="F31" s="33" t="s">
        <v>18</v>
      </c>
      <c r="G31" s="49">
        <v>87.5</v>
      </c>
      <c r="H31" s="49" t="s">
        <v>18</v>
      </c>
      <c r="I31" s="33">
        <f t="shared" si="35"/>
        <v>87.5</v>
      </c>
      <c r="J31" s="33" t="s">
        <v>18</v>
      </c>
      <c r="K31" s="33">
        <v>87.5</v>
      </c>
      <c r="L31" s="33" t="s">
        <v>18</v>
      </c>
      <c r="M31" s="33">
        <f t="shared" si="33"/>
        <v>87.5</v>
      </c>
      <c r="N31" s="33" t="s">
        <v>18</v>
      </c>
      <c r="O31" s="33">
        <f t="shared" si="36"/>
        <v>87.5</v>
      </c>
      <c r="P31" s="33" t="s">
        <v>18</v>
      </c>
      <c r="Q31" s="28">
        <f t="shared" ref="Q31:Q32" si="41">I31/E31</f>
        <v>1</v>
      </c>
      <c r="R31" s="8">
        <f t="shared" ref="R31:R32" si="42">M31/E31</f>
        <v>1</v>
      </c>
    </row>
    <row r="32" spans="1:18" s="2" customFormat="1" ht="49.5" x14ac:dyDescent="0.25">
      <c r="A32" s="4" t="s">
        <v>491</v>
      </c>
      <c r="B32" s="74" t="s">
        <v>60</v>
      </c>
      <c r="C32" s="53" t="s">
        <v>25</v>
      </c>
      <c r="D32" s="53" t="s">
        <v>26</v>
      </c>
      <c r="E32" s="33">
        <f t="shared" ref="E32" si="43">G32</f>
        <v>639.79999999999995</v>
      </c>
      <c r="F32" s="33" t="s">
        <v>18</v>
      </c>
      <c r="G32" s="49">
        <v>639.79999999999995</v>
      </c>
      <c r="H32" s="49" t="s">
        <v>18</v>
      </c>
      <c r="I32" s="33">
        <f t="shared" ref="I32" si="44">K32</f>
        <v>0</v>
      </c>
      <c r="J32" s="33" t="s">
        <v>18</v>
      </c>
      <c r="K32" s="33">
        <v>0</v>
      </c>
      <c r="L32" s="33" t="s">
        <v>18</v>
      </c>
      <c r="M32" s="33">
        <f t="shared" ref="M32" si="45">O32</f>
        <v>0</v>
      </c>
      <c r="N32" s="33" t="s">
        <v>18</v>
      </c>
      <c r="O32" s="33">
        <f t="shared" si="36"/>
        <v>0</v>
      </c>
      <c r="P32" s="33" t="s">
        <v>18</v>
      </c>
      <c r="Q32" s="28">
        <f t="shared" si="41"/>
        <v>0</v>
      </c>
      <c r="R32" s="8">
        <f t="shared" si="42"/>
        <v>0</v>
      </c>
    </row>
    <row r="33" spans="1:18" s="2" customFormat="1" x14ac:dyDescent="0.25">
      <c r="A33" s="9"/>
      <c r="B33" s="5" t="s">
        <v>2</v>
      </c>
      <c r="C33" s="5"/>
      <c r="D33" s="3"/>
      <c r="E33" s="36">
        <f>E6+E18</f>
        <v>124278.19999999998</v>
      </c>
      <c r="F33" s="36">
        <f t="shared" ref="F33:K33" si="46">F6+F18</f>
        <v>10000</v>
      </c>
      <c r="G33" s="6">
        <f t="shared" si="46"/>
        <v>114217.59999999998</v>
      </c>
      <c r="H33" s="6">
        <f t="shared" si="46"/>
        <v>60.6</v>
      </c>
      <c r="I33" s="6">
        <f t="shared" si="46"/>
        <v>120897.29879999999</v>
      </c>
      <c r="J33" s="6">
        <f t="shared" si="46"/>
        <v>9974.6543500000007</v>
      </c>
      <c r="K33" s="6">
        <f t="shared" si="46"/>
        <v>110862.84445</v>
      </c>
      <c r="L33" s="6">
        <f t="shared" ref="L33:P33" si="47">L6+L18</f>
        <v>59.8</v>
      </c>
      <c r="M33" s="6">
        <f t="shared" si="47"/>
        <v>120897.29879999999</v>
      </c>
      <c r="N33" s="6">
        <f t="shared" si="47"/>
        <v>9974.6543500000007</v>
      </c>
      <c r="O33" s="6">
        <f t="shared" si="47"/>
        <v>110862.84445</v>
      </c>
      <c r="P33" s="6">
        <f t="shared" si="47"/>
        <v>59.8</v>
      </c>
      <c r="Q33" s="29">
        <f t="shared" si="4"/>
        <v>0.97279570190105746</v>
      </c>
      <c r="R33" s="44">
        <f t="shared" si="5"/>
        <v>0.97279570190105746</v>
      </c>
    </row>
    <row r="34" spans="1:18" ht="18.75" customHeight="1" x14ac:dyDescent="0.25">
      <c r="I34" s="43"/>
    </row>
    <row r="35" spans="1:18" ht="18.75" customHeight="1" x14ac:dyDescent="0.25"/>
    <row r="36" spans="1:18" ht="48.75" customHeight="1" x14ac:dyDescent="0.25"/>
    <row r="38" spans="1:18" ht="18.75" customHeight="1" x14ac:dyDescent="0.25"/>
    <row r="39" spans="1:18" ht="18.75" customHeight="1" x14ac:dyDescent="0.25"/>
    <row r="42" spans="1:18" ht="18.75" customHeight="1" x14ac:dyDescent="0.25"/>
    <row r="46" spans="1:18" ht="18.75" customHeight="1" x14ac:dyDescent="0.25"/>
  </sheetData>
  <mergeCells count="13">
    <mergeCell ref="E3:H3"/>
    <mergeCell ref="B18:D18"/>
    <mergeCell ref="B6:D6"/>
    <mergeCell ref="A1:R1"/>
    <mergeCell ref="A2:R2"/>
    <mergeCell ref="Q3:Q4"/>
    <mergeCell ref="R3:R4"/>
    <mergeCell ref="A3:A4"/>
    <mergeCell ref="B3:B4"/>
    <mergeCell ref="C3:C4"/>
    <mergeCell ref="D3:D4"/>
    <mergeCell ref="M3:P3"/>
    <mergeCell ref="I3:L3"/>
  </mergeCells>
  <pageMargins left="0.39370078740157483" right="0.39370078740157483" top="0.39370078740157483" bottom="0.39370078740157483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24"/>
  <sheetViews>
    <sheetView view="pageBreakPreview" topLeftCell="A16" zoomScale="90" zoomScaleNormal="100" zoomScaleSheetLayoutView="90" workbookViewId="0">
      <selection activeCell="G14" sqref="G14"/>
    </sheetView>
  </sheetViews>
  <sheetFormatPr defaultRowHeight="15.75" x14ac:dyDescent="0.25"/>
  <cols>
    <col min="1" max="1" width="6.5703125" style="10" customWidth="1"/>
    <col min="2" max="2" width="44.85546875" style="10" customWidth="1"/>
    <col min="3" max="3" width="14" style="10" hidden="1" customWidth="1"/>
    <col min="4" max="4" width="11.42578125" style="10" hidden="1" customWidth="1"/>
    <col min="5" max="5" width="27.5703125" style="10" customWidth="1"/>
    <col min="6" max="6" width="17.85546875" style="10" customWidth="1"/>
    <col min="7" max="7" width="18.5703125" style="10" customWidth="1"/>
    <col min="8" max="8" width="19.5703125" style="10" customWidth="1"/>
    <col min="9" max="9" width="15.140625" style="10" customWidth="1"/>
    <col min="10" max="10" width="14.7109375" style="10" customWidth="1"/>
    <col min="11" max="12" width="14.140625" style="10" customWidth="1"/>
    <col min="13" max="13" width="15.140625" style="10" customWidth="1"/>
    <col min="14" max="255" width="9.140625" style="10"/>
    <col min="256" max="256" width="6.5703125" style="10" customWidth="1"/>
    <col min="257" max="257" width="35.28515625" style="10" customWidth="1"/>
    <col min="258" max="258" width="14" style="10" customWidth="1"/>
    <col min="259" max="259" width="11.42578125" style="10" customWidth="1"/>
    <col min="260" max="260" width="21.7109375" style="10" customWidth="1"/>
    <col min="261" max="261" width="13.7109375" style="10" customWidth="1"/>
    <col min="262" max="262" width="14.85546875" style="10" customWidth="1"/>
    <col min="263" max="263" width="19.5703125" style="10" customWidth="1"/>
    <col min="264" max="264" width="13.7109375" style="10" customWidth="1"/>
    <col min="265" max="265" width="14.7109375" style="10" customWidth="1"/>
    <col min="266" max="267" width="14.140625" style="10" customWidth="1"/>
    <col min="268" max="268" width="15.140625" style="10" customWidth="1"/>
    <col min="269" max="269" width="21.5703125" style="10" customWidth="1"/>
    <col min="270" max="511" width="9.140625" style="10"/>
    <col min="512" max="512" width="6.5703125" style="10" customWidth="1"/>
    <col min="513" max="513" width="35.28515625" style="10" customWidth="1"/>
    <col min="514" max="514" width="14" style="10" customWidth="1"/>
    <col min="515" max="515" width="11.42578125" style="10" customWidth="1"/>
    <col min="516" max="516" width="21.7109375" style="10" customWidth="1"/>
    <col min="517" max="517" width="13.7109375" style="10" customWidth="1"/>
    <col min="518" max="518" width="14.85546875" style="10" customWidth="1"/>
    <col min="519" max="519" width="19.5703125" style="10" customWidth="1"/>
    <col min="520" max="520" width="13.7109375" style="10" customWidth="1"/>
    <col min="521" max="521" width="14.7109375" style="10" customWidth="1"/>
    <col min="522" max="523" width="14.140625" style="10" customWidth="1"/>
    <col min="524" max="524" width="15.140625" style="10" customWidth="1"/>
    <col min="525" max="525" width="21.5703125" style="10" customWidth="1"/>
    <col min="526" max="767" width="9.140625" style="10"/>
    <col min="768" max="768" width="6.5703125" style="10" customWidth="1"/>
    <col min="769" max="769" width="35.28515625" style="10" customWidth="1"/>
    <col min="770" max="770" width="14" style="10" customWidth="1"/>
    <col min="771" max="771" width="11.42578125" style="10" customWidth="1"/>
    <col min="772" max="772" width="21.7109375" style="10" customWidth="1"/>
    <col min="773" max="773" width="13.7109375" style="10" customWidth="1"/>
    <col min="774" max="774" width="14.85546875" style="10" customWidth="1"/>
    <col min="775" max="775" width="19.5703125" style="10" customWidth="1"/>
    <col min="776" max="776" width="13.7109375" style="10" customWidth="1"/>
    <col min="777" max="777" width="14.7109375" style="10" customWidth="1"/>
    <col min="778" max="779" width="14.140625" style="10" customWidth="1"/>
    <col min="780" max="780" width="15.140625" style="10" customWidth="1"/>
    <col min="781" max="781" width="21.5703125" style="10" customWidth="1"/>
    <col min="782" max="1023" width="9.140625" style="10"/>
    <col min="1024" max="1024" width="6.5703125" style="10" customWidth="1"/>
    <col min="1025" max="1025" width="35.28515625" style="10" customWidth="1"/>
    <col min="1026" max="1026" width="14" style="10" customWidth="1"/>
    <col min="1027" max="1027" width="11.42578125" style="10" customWidth="1"/>
    <col min="1028" max="1028" width="21.7109375" style="10" customWidth="1"/>
    <col min="1029" max="1029" width="13.7109375" style="10" customWidth="1"/>
    <col min="1030" max="1030" width="14.85546875" style="10" customWidth="1"/>
    <col min="1031" max="1031" width="19.5703125" style="10" customWidth="1"/>
    <col min="1032" max="1032" width="13.7109375" style="10" customWidth="1"/>
    <col min="1033" max="1033" width="14.7109375" style="10" customWidth="1"/>
    <col min="1034" max="1035" width="14.140625" style="10" customWidth="1"/>
    <col min="1036" max="1036" width="15.140625" style="10" customWidth="1"/>
    <col min="1037" max="1037" width="21.5703125" style="10" customWidth="1"/>
    <col min="1038" max="1279" width="9.140625" style="10"/>
    <col min="1280" max="1280" width="6.5703125" style="10" customWidth="1"/>
    <col min="1281" max="1281" width="35.28515625" style="10" customWidth="1"/>
    <col min="1282" max="1282" width="14" style="10" customWidth="1"/>
    <col min="1283" max="1283" width="11.42578125" style="10" customWidth="1"/>
    <col min="1284" max="1284" width="21.7109375" style="10" customWidth="1"/>
    <col min="1285" max="1285" width="13.7109375" style="10" customWidth="1"/>
    <col min="1286" max="1286" width="14.85546875" style="10" customWidth="1"/>
    <col min="1287" max="1287" width="19.5703125" style="10" customWidth="1"/>
    <col min="1288" max="1288" width="13.7109375" style="10" customWidth="1"/>
    <col min="1289" max="1289" width="14.7109375" style="10" customWidth="1"/>
    <col min="1290" max="1291" width="14.140625" style="10" customWidth="1"/>
    <col min="1292" max="1292" width="15.140625" style="10" customWidth="1"/>
    <col min="1293" max="1293" width="21.5703125" style="10" customWidth="1"/>
    <col min="1294" max="1535" width="9.140625" style="10"/>
    <col min="1536" max="1536" width="6.5703125" style="10" customWidth="1"/>
    <col min="1537" max="1537" width="35.28515625" style="10" customWidth="1"/>
    <col min="1538" max="1538" width="14" style="10" customWidth="1"/>
    <col min="1539" max="1539" width="11.42578125" style="10" customWidth="1"/>
    <col min="1540" max="1540" width="21.7109375" style="10" customWidth="1"/>
    <col min="1541" max="1541" width="13.7109375" style="10" customWidth="1"/>
    <col min="1542" max="1542" width="14.85546875" style="10" customWidth="1"/>
    <col min="1543" max="1543" width="19.5703125" style="10" customWidth="1"/>
    <col min="1544" max="1544" width="13.7109375" style="10" customWidth="1"/>
    <col min="1545" max="1545" width="14.7109375" style="10" customWidth="1"/>
    <col min="1546" max="1547" width="14.140625" style="10" customWidth="1"/>
    <col min="1548" max="1548" width="15.140625" style="10" customWidth="1"/>
    <col min="1549" max="1549" width="21.5703125" style="10" customWidth="1"/>
    <col min="1550" max="1791" width="9.140625" style="10"/>
    <col min="1792" max="1792" width="6.5703125" style="10" customWidth="1"/>
    <col min="1793" max="1793" width="35.28515625" style="10" customWidth="1"/>
    <col min="1794" max="1794" width="14" style="10" customWidth="1"/>
    <col min="1795" max="1795" width="11.42578125" style="10" customWidth="1"/>
    <col min="1796" max="1796" width="21.7109375" style="10" customWidth="1"/>
    <col min="1797" max="1797" width="13.7109375" style="10" customWidth="1"/>
    <col min="1798" max="1798" width="14.85546875" style="10" customWidth="1"/>
    <col min="1799" max="1799" width="19.5703125" style="10" customWidth="1"/>
    <col min="1800" max="1800" width="13.7109375" style="10" customWidth="1"/>
    <col min="1801" max="1801" width="14.7109375" style="10" customWidth="1"/>
    <col min="1802" max="1803" width="14.140625" style="10" customWidth="1"/>
    <col min="1804" max="1804" width="15.140625" style="10" customWidth="1"/>
    <col min="1805" max="1805" width="21.5703125" style="10" customWidth="1"/>
    <col min="1806" max="2047" width="9.140625" style="10"/>
    <col min="2048" max="2048" width="6.5703125" style="10" customWidth="1"/>
    <col min="2049" max="2049" width="35.28515625" style="10" customWidth="1"/>
    <col min="2050" max="2050" width="14" style="10" customWidth="1"/>
    <col min="2051" max="2051" width="11.42578125" style="10" customWidth="1"/>
    <col min="2052" max="2052" width="21.7109375" style="10" customWidth="1"/>
    <col min="2053" max="2053" width="13.7109375" style="10" customWidth="1"/>
    <col min="2054" max="2054" width="14.85546875" style="10" customWidth="1"/>
    <col min="2055" max="2055" width="19.5703125" style="10" customWidth="1"/>
    <col min="2056" max="2056" width="13.7109375" style="10" customWidth="1"/>
    <col min="2057" max="2057" width="14.7109375" style="10" customWidth="1"/>
    <col min="2058" max="2059" width="14.140625" style="10" customWidth="1"/>
    <col min="2060" max="2060" width="15.140625" style="10" customWidth="1"/>
    <col min="2061" max="2061" width="21.5703125" style="10" customWidth="1"/>
    <col min="2062" max="2303" width="9.140625" style="10"/>
    <col min="2304" max="2304" width="6.5703125" style="10" customWidth="1"/>
    <col min="2305" max="2305" width="35.28515625" style="10" customWidth="1"/>
    <col min="2306" max="2306" width="14" style="10" customWidth="1"/>
    <col min="2307" max="2307" width="11.42578125" style="10" customWidth="1"/>
    <col min="2308" max="2308" width="21.7109375" style="10" customWidth="1"/>
    <col min="2309" max="2309" width="13.7109375" style="10" customWidth="1"/>
    <col min="2310" max="2310" width="14.85546875" style="10" customWidth="1"/>
    <col min="2311" max="2311" width="19.5703125" style="10" customWidth="1"/>
    <col min="2312" max="2312" width="13.7109375" style="10" customWidth="1"/>
    <col min="2313" max="2313" width="14.7109375" style="10" customWidth="1"/>
    <col min="2314" max="2315" width="14.140625" style="10" customWidth="1"/>
    <col min="2316" max="2316" width="15.140625" style="10" customWidth="1"/>
    <col min="2317" max="2317" width="21.5703125" style="10" customWidth="1"/>
    <col min="2318" max="2559" width="9.140625" style="10"/>
    <col min="2560" max="2560" width="6.5703125" style="10" customWidth="1"/>
    <col min="2561" max="2561" width="35.28515625" style="10" customWidth="1"/>
    <col min="2562" max="2562" width="14" style="10" customWidth="1"/>
    <col min="2563" max="2563" width="11.42578125" style="10" customWidth="1"/>
    <col min="2564" max="2564" width="21.7109375" style="10" customWidth="1"/>
    <col min="2565" max="2565" width="13.7109375" style="10" customWidth="1"/>
    <col min="2566" max="2566" width="14.85546875" style="10" customWidth="1"/>
    <col min="2567" max="2567" width="19.5703125" style="10" customWidth="1"/>
    <col min="2568" max="2568" width="13.7109375" style="10" customWidth="1"/>
    <col min="2569" max="2569" width="14.7109375" style="10" customWidth="1"/>
    <col min="2570" max="2571" width="14.140625" style="10" customWidth="1"/>
    <col min="2572" max="2572" width="15.140625" style="10" customWidth="1"/>
    <col min="2573" max="2573" width="21.5703125" style="10" customWidth="1"/>
    <col min="2574" max="2815" width="9.140625" style="10"/>
    <col min="2816" max="2816" width="6.5703125" style="10" customWidth="1"/>
    <col min="2817" max="2817" width="35.28515625" style="10" customWidth="1"/>
    <col min="2818" max="2818" width="14" style="10" customWidth="1"/>
    <col min="2819" max="2819" width="11.42578125" style="10" customWidth="1"/>
    <col min="2820" max="2820" width="21.7109375" style="10" customWidth="1"/>
    <col min="2821" max="2821" width="13.7109375" style="10" customWidth="1"/>
    <col min="2822" max="2822" width="14.85546875" style="10" customWidth="1"/>
    <col min="2823" max="2823" width="19.5703125" style="10" customWidth="1"/>
    <col min="2824" max="2824" width="13.7109375" style="10" customWidth="1"/>
    <col min="2825" max="2825" width="14.7109375" style="10" customWidth="1"/>
    <col min="2826" max="2827" width="14.140625" style="10" customWidth="1"/>
    <col min="2828" max="2828" width="15.140625" style="10" customWidth="1"/>
    <col min="2829" max="2829" width="21.5703125" style="10" customWidth="1"/>
    <col min="2830" max="3071" width="9.140625" style="10"/>
    <col min="3072" max="3072" width="6.5703125" style="10" customWidth="1"/>
    <col min="3073" max="3073" width="35.28515625" style="10" customWidth="1"/>
    <col min="3074" max="3074" width="14" style="10" customWidth="1"/>
    <col min="3075" max="3075" width="11.42578125" style="10" customWidth="1"/>
    <col min="3076" max="3076" width="21.7109375" style="10" customWidth="1"/>
    <col min="3077" max="3077" width="13.7109375" style="10" customWidth="1"/>
    <col min="3078" max="3078" width="14.85546875" style="10" customWidth="1"/>
    <col min="3079" max="3079" width="19.5703125" style="10" customWidth="1"/>
    <col min="3080" max="3080" width="13.7109375" style="10" customWidth="1"/>
    <col min="3081" max="3081" width="14.7109375" style="10" customWidth="1"/>
    <col min="3082" max="3083" width="14.140625" style="10" customWidth="1"/>
    <col min="3084" max="3084" width="15.140625" style="10" customWidth="1"/>
    <col min="3085" max="3085" width="21.5703125" style="10" customWidth="1"/>
    <col min="3086" max="3327" width="9.140625" style="10"/>
    <col min="3328" max="3328" width="6.5703125" style="10" customWidth="1"/>
    <col min="3329" max="3329" width="35.28515625" style="10" customWidth="1"/>
    <col min="3330" max="3330" width="14" style="10" customWidth="1"/>
    <col min="3331" max="3331" width="11.42578125" style="10" customWidth="1"/>
    <col min="3332" max="3332" width="21.7109375" style="10" customWidth="1"/>
    <col min="3333" max="3333" width="13.7109375" style="10" customWidth="1"/>
    <col min="3334" max="3334" width="14.85546875" style="10" customWidth="1"/>
    <col min="3335" max="3335" width="19.5703125" style="10" customWidth="1"/>
    <col min="3336" max="3336" width="13.7109375" style="10" customWidth="1"/>
    <col min="3337" max="3337" width="14.7109375" style="10" customWidth="1"/>
    <col min="3338" max="3339" width="14.140625" style="10" customWidth="1"/>
    <col min="3340" max="3340" width="15.140625" style="10" customWidth="1"/>
    <col min="3341" max="3341" width="21.5703125" style="10" customWidth="1"/>
    <col min="3342" max="3583" width="9.140625" style="10"/>
    <col min="3584" max="3584" width="6.5703125" style="10" customWidth="1"/>
    <col min="3585" max="3585" width="35.28515625" style="10" customWidth="1"/>
    <col min="3586" max="3586" width="14" style="10" customWidth="1"/>
    <col min="3587" max="3587" width="11.42578125" style="10" customWidth="1"/>
    <col min="3588" max="3588" width="21.7109375" style="10" customWidth="1"/>
    <col min="3589" max="3589" width="13.7109375" style="10" customWidth="1"/>
    <col min="3590" max="3590" width="14.85546875" style="10" customWidth="1"/>
    <col min="3591" max="3591" width="19.5703125" style="10" customWidth="1"/>
    <col min="3592" max="3592" width="13.7109375" style="10" customWidth="1"/>
    <col min="3593" max="3593" width="14.7109375" style="10" customWidth="1"/>
    <col min="3594" max="3595" width="14.140625" style="10" customWidth="1"/>
    <col min="3596" max="3596" width="15.140625" style="10" customWidth="1"/>
    <col min="3597" max="3597" width="21.5703125" style="10" customWidth="1"/>
    <col min="3598" max="3839" width="9.140625" style="10"/>
    <col min="3840" max="3840" width="6.5703125" style="10" customWidth="1"/>
    <col min="3841" max="3841" width="35.28515625" style="10" customWidth="1"/>
    <col min="3842" max="3842" width="14" style="10" customWidth="1"/>
    <col min="3843" max="3843" width="11.42578125" style="10" customWidth="1"/>
    <col min="3844" max="3844" width="21.7109375" style="10" customWidth="1"/>
    <col min="3845" max="3845" width="13.7109375" style="10" customWidth="1"/>
    <col min="3846" max="3846" width="14.85546875" style="10" customWidth="1"/>
    <col min="3847" max="3847" width="19.5703125" style="10" customWidth="1"/>
    <col min="3848" max="3848" width="13.7109375" style="10" customWidth="1"/>
    <col min="3849" max="3849" width="14.7109375" style="10" customWidth="1"/>
    <col min="3850" max="3851" width="14.140625" style="10" customWidth="1"/>
    <col min="3852" max="3852" width="15.140625" style="10" customWidth="1"/>
    <col min="3853" max="3853" width="21.5703125" style="10" customWidth="1"/>
    <col min="3854" max="4095" width="9.140625" style="10"/>
    <col min="4096" max="4096" width="6.5703125" style="10" customWidth="1"/>
    <col min="4097" max="4097" width="35.28515625" style="10" customWidth="1"/>
    <col min="4098" max="4098" width="14" style="10" customWidth="1"/>
    <col min="4099" max="4099" width="11.42578125" style="10" customWidth="1"/>
    <col min="4100" max="4100" width="21.7109375" style="10" customWidth="1"/>
    <col min="4101" max="4101" width="13.7109375" style="10" customWidth="1"/>
    <col min="4102" max="4102" width="14.85546875" style="10" customWidth="1"/>
    <col min="4103" max="4103" width="19.5703125" style="10" customWidth="1"/>
    <col min="4104" max="4104" width="13.7109375" style="10" customWidth="1"/>
    <col min="4105" max="4105" width="14.7109375" style="10" customWidth="1"/>
    <col min="4106" max="4107" width="14.140625" style="10" customWidth="1"/>
    <col min="4108" max="4108" width="15.140625" style="10" customWidth="1"/>
    <col min="4109" max="4109" width="21.5703125" style="10" customWidth="1"/>
    <col min="4110" max="4351" width="9.140625" style="10"/>
    <col min="4352" max="4352" width="6.5703125" style="10" customWidth="1"/>
    <col min="4353" max="4353" width="35.28515625" style="10" customWidth="1"/>
    <col min="4354" max="4354" width="14" style="10" customWidth="1"/>
    <col min="4355" max="4355" width="11.42578125" style="10" customWidth="1"/>
    <col min="4356" max="4356" width="21.7109375" style="10" customWidth="1"/>
    <col min="4357" max="4357" width="13.7109375" style="10" customWidth="1"/>
    <col min="4358" max="4358" width="14.85546875" style="10" customWidth="1"/>
    <col min="4359" max="4359" width="19.5703125" style="10" customWidth="1"/>
    <col min="4360" max="4360" width="13.7109375" style="10" customWidth="1"/>
    <col min="4361" max="4361" width="14.7109375" style="10" customWidth="1"/>
    <col min="4362" max="4363" width="14.140625" style="10" customWidth="1"/>
    <col min="4364" max="4364" width="15.140625" style="10" customWidth="1"/>
    <col min="4365" max="4365" width="21.5703125" style="10" customWidth="1"/>
    <col min="4366" max="4607" width="9.140625" style="10"/>
    <col min="4608" max="4608" width="6.5703125" style="10" customWidth="1"/>
    <col min="4609" max="4609" width="35.28515625" style="10" customWidth="1"/>
    <col min="4610" max="4610" width="14" style="10" customWidth="1"/>
    <col min="4611" max="4611" width="11.42578125" style="10" customWidth="1"/>
    <col min="4612" max="4612" width="21.7109375" style="10" customWidth="1"/>
    <col min="4613" max="4613" width="13.7109375" style="10" customWidth="1"/>
    <col min="4614" max="4614" width="14.85546875" style="10" customWidth="1"/>
    <col min="4615" max="4615" width="19.5703125" style="10" customWidth="1"/>
    <col min="4616" max="4616" width="13.7109375" style="10" customWidth="1"/>
    <col min="4617" max="4617" width="14.7109375" style="10" customWidth="1"/>
    <col min="4618" max="4619" width="14.140625" style="10" customWidth="1"/>
    <col min="4620" max="4620" width="15.140625" style="10" customWidth="1"/>
    <col min="4621" max="4621" width="21.5703125" style="10" customWidth="1"/>
    <col min="4622" max="4863" width="9.140625" style="10"/>
    <col min="4864" max="4864" width="6.5703125" style="10" customWidth="1"/>
    <col min="4865" max="4865" width="35.28515625" style="10" customWidth="1"/>
    <col min="4866" max="4866" width="14" style="10" customWidth="1"/>
    <col min="4867" max="4867" width="11.42578125" style="10" customWidth="1"/>
    <col min="4868" max="4868" width="21.7109375" style="10" customWidth="1"/>
    <col min="4869" max="4869" width="13.7109375" style="10" customWidth="1"/>
    <col min="4870" max="4870" width="14.85546875" style="10" customWidth="1"/>
    <col min="4871" max="4871" width="19.5703125" style="10" customWidth="1"/>
    <col min="4872" max="4872" width="13.7109375" style="10" customWidth="1"/>
    <col min="4873" max="4873" width="14.7109375" style="10" customWidth="1"/>
    <col min="4874" max="4875" width="14.140625" style="10" customWidth="1"/>
    <col min="4876" max="4876" width="15.140625" style="10" customWidth="1"/>
    <col min="4877" max="4877" width="21.5703125" style="10" customWidth="1"/>
    <col min="4878" max="5119" width="9.140625" style="10"/>
    <col min="5120" max="5120" width="6.5703125" style="10" customWidth="1"/>
    <col min="5121" max="5121" width="35.28515625" style="10" customWidth="1"/>
    <col min="5122" max="5122" width="14" style="10" customWidth="1"/>
    <col min="5123" max="5123" width="11.42578125" style="10" customWidth="1"/>
    <col min="5124" max="5124" width="21.7109375" style="10" customWidth="1"/>
    <col min="5125" max="5125" width="13.7109375" style="10" customWidth="1"/>
    <col min="5126" max="5126" width="14.85546875" style="10" customWidth="1"/>
    <col min="5127" max="5127" width="19.5703125" style="10" customWidth="1"/>
    <col min="5128" max="5128" width="13.7109375" style="10" customWidth="1"/>
    <col min="5129" max="5129" width="14.7109375" style="10" customWidth="1"/>
    <col min="5130" max="5131" width="14.140625" style="10" customWidth="1"/>
    <col min="5132" max="5132" width="15.140625" style="10" customWidth="1"/>
    <col min="5133" max="5133" width="21.5703125" style="10" customWidth="1"/>
    <col min="5134" max="5375" width="9.140625" style="10"/>
    <col min="5376" max="5376" width="6.5703125" style="10" customWidth="1"/>
    <col min="5377" max="5377" width="35.28515625" style="10" customWidth="1"/>
    <col min="5378" max="5378" width="14" style="10" customWidth="1"/>
    <col min="5379" max="5379" width="11.42578125" style="10" customWidth="1"/>
    <col min="5380" max="5380" width="21.7109375" style="10" customWidth="1"/>
    <col min="5381" max="5381" width="13.7109375" style="10" customWidth="1"/>
    <col min="5382" max="5382" width="14.85546875" style="10" customWidth="1"/>
    <col min="5383" max="5383" width="19.5703125" style="10" customWidth="1"/>
    <col min="5384" max="5384" width="13.7109375" style="10" customWidth="1"/>
    <col min="5385" max="5385" width="14.7109375" style="10" customWidth="1"/>
    <col min="5386" max="5387" width="14.140625" style="10" customWidth="1"/>
    <col min="5388" max="5388" width="15.140625" style="10" customWidth="1"/>
    <col min="5389" max="5389" width="21.5703125" style="10" customWidth="1"/>
    <col min="5390" max="5631" width="9.140625" style="10"/>
    <col min="5632" max="5632" width="6.5703125" style="10" customWidth="1"/>
    <col min="5633" max="5633" width="35.28515625" style="10" customWidth="1"/>
    <col min="5634" max="5634" width="14" style="10" customWidth="1"/>
    <col min="5635" max="5635" width="11.42578125" style="10" customWidth="1"/>
    <col min="5636" max="5636" width="21.7109375" style="10" customWidth="1"/>
    <col min="5637" max="5637" width="13.7109375" style="10" customWidth="1"/>
    <col min="5638" max="5638" width="14.85546875" style="10" customWidth="1"/>
    <col min="5639" max="5639" width="19.5703125" style="10" customWidth="1"/>
    <col min="5640" max="5640" width="13.7109375" style="10" customWidth="1"/>
    <col min="5641" max="5641" width="14.7109375" style="10" customWidth="1"/>
    <col min="5642" max="5643" width="14.140625" style="10" customWidth="1"/>
    <col min="5644" max="5644" width="15.140625" style="10" customWidth="1"/>
    <col min="5645" max="5645" width="21.5703125" style="10" customWidth="1"/>
    <col min="5646" max="5887" width="9.140625" style="10"/>
    <col min="5888" max="5888" width="6.5703125" style="10" customWidth="1"/>
    <col min="5889" max="5889" width="35.28515625" style="10" customWidth="1"/>
    <col min="5890" max="5890" width="14" style="10" customWidth="1"/>
    <col min="5891" max="5891" width="11.42578125" style="10" customWidth="1"/>
    <col min="5892" max="5892" width="21.7109375" style="10" customWidth="1"/>
    <col min="5893" max="5893" width="13.7109375" style="10" customWidth="1"/>
    <col min="5894" max="5894" width="14.85546875" style="10" customWidth="1"/>
    <col min="5895" max="5895" width="19.5703125" style="10" customWidth="1"/>
    <col min="5896" max="5896" width="13.7109375" style="10" customWidth="1"/>
    <col min="5897" max="5897" width="14.7109375" style="10" customWidth="1"/>
    <col min="5898" max="5899" width="14.140625" style="10" customWidth="1"/>
    <col min="5900" max="5900" width="15.140625" style="10" customWidth="1"/>
    <col min="5901" max="5901" width="21.5703125" style="10" customWidth="1"/>
    <col min="5902" max="6143" width="9.140625" style="10"/>
    <col min="6144" max="6144" width="6.5703125" style="10" customWidth="1"/>
    <col min="6145" max="6145" width="35.28515625" style="10" customWidth="1"/>
    <col min="6146" max="6146" width="14" style="10" customWidth="1"/>
    <col min="6147" max="6147" width="11.42578125" style="10" customWidth="1"/>
    <col min="6148" max="6148" width="21.7109375" style="10" customWidth="1"/>
    <col min="6149" max="6149" width="13.7109375" style="10" customWidth="1"/>
    <col min="6150" max="6150" width="14.85546875" style="10" customWidth="1"/>
    <col min="6151" max="6151" width="19.5703125" style="10" customWidth="1"/>
    <col min="6152" max="6152" width="13.7109375" style="10" customWidth="1"/>
    <col min="6153" max="6153" width="14.7109375" style="10" customWidth="1"/>
    <col min="6154" max="6155" width="14.140625" style="10" customWidth="1"/>
    <col min="6156" max="6156" width="15.140625" style="10" customWidth="1"/>
    <col min="6157" max="6157" width="21.5703125" style="10" customWidth="1"/>
    <col min="6158" max="6399" width="9.140625" style="10"/>
    <col min="6400" max="6400" width="6.5703125" style="10" customWidth="1"/>
    <col min="6401" max="6401" width="35.28515625" style="10" customWidth="1"/>
    <col min="6402" max="6402" width="14" style="10" customWidth="1"/>
    <col min="6403" max="6403" width="11.42578125" style="10" customWidth="1"/>
    <col min="6404" max="6404" width="21.7109375" style="10" customWidth="1"/>
    <col min="6405" max="6405" width="13.7109375" style="10" customWidth="1"/>
    <col min="6406" max="6406" width="14.85546875" style="10" customWidth="1"/>
    <col min="6407" max="6407" width="19.5703125" style="10" customWidth="1"/>
    <col min="6408" max="6408" width="13.7109375" style="10" customWidth="1"/>
    <col min="6409" max="6409" width="14.7109375" style="10" customWidth="1"/>
    <col min="6410" max="6411" width="14.140625" style="10" customWidth="1"/>
    <col min="6412" max="6412" width="15.140625" style="10" customWidth="1"/>
    <col min="6413" max="6413" width="21.5703125" style="10" customWidth="1"/>
    <col min="6414" max="6655" width="9.140625" style="10"/>
    <col min="6656" max="6656" width="6.5703125" style="10" customWidth="1"/>
    <col min="6657" max="6657" width="35.28515625" style="10" customWidth="1"/>
    <col min="6658" max="6658" width="14" style="10" customWidth="1"/>
    <col min="6659" max="6659" width="11.42578125" style="10" customWidth="1"/>
    <col min="6660" max="6660" width="21.7109375" style="10" customWidth="1"/>
    <col min="6661" max="6661" width="13.7109375" style="10" customWidth="1"/>
    <col min="6662" max="6662" width="14.85546875" style="10" customWidth="1"/>
    <col min="6663" max="6663" width="19.5703125" style="10" customWidth="1"/>
    <col min="6664" max="6664" width="13.7109375" style="10" customWidth="1"/>
    <col min="6665" max="6665" width="14.7109375" style="10" customWidth="1"/>
    <col min="6666" max="6667" width="14.140625" style="10" customWidth="1"/>
    <col min="6668" max="6668" width="15.140625" style="10" customWidth="1"/>
    <col min="6669" max="6669" width="21.5703125" style="10" customWidth="1"/>
    <col min="6670" max="6911" width="9.140625" style="10"/>
    <col min="6912" max="6912" width="6.5703125" style="10" customWidth="1"/>
    <col min="6913" max="6913" width="35.28515625" style="10" customWidth="1"/>
    <col min="6914" max="6914" width="14" style="10" customWidth="1"/>
    <col min="6915" max="6915" width="11.42578125" style="10" customWidth="1"/>
    <col min="6916" max="6916" width="21.7109375" style="10" customWidth="1"/>
    <col min="6917" max="6917" width="13.7109375" style="10" customWidth="1"/>
    <col min="6918" max="6918" width="14.85546875" style="10" customWidth="1"/>
    <col min="6919" max="6919" width="19.5703125" style="10" customWidth="1"/>
    <col min="6920" max="6920" width="13.7109375" style="10" customWidth="1"/>
    <col min="6921" max="6921" width="14.7109375" style="10" customWidth="1"/>
    <col min="6922" max="6923" width="14.140625" style="10" customWidth="1"/>
    <col min="6924" max="6924" width="15.140625" style="10" customWidth="1"/>
    <col min="6925" max="6925" width="21.5703125" style="10" customWidth="1"/>
    <col min="6926" max="7167" width="9.140625" style="10"/>
    <col min="7168" max="7168" width="6.5703125" style="10" customWidth="1"/>
    <col min="7169" max="7169" width="35.28515625" style="10" customWidth="1"/>
    <col min="7170" max="7170" width="14" style="10" customWidth="1"/>
    <col min="7171" max="7171" width="11.42578125" style="10" customWidth="1"/>
    <col min="7172" max="7172" width="21.7109375" style="10" customWidth="1"/>
    <col min="7173" max="7173" width="13.7109375" style="10" customWidth="1"/>
    <col min="7174" max="7174" width="14.85546875" style="10" customWidth="1"/>
    <col min="7175" max="7175" width="19.5703125" style="10" customWidth="1"/>
    <col min="7176" max="7176" width="13.7109375" style="10" customWidth="1"/>
    <col min="7177" max="7177" width="14.7109375" style="10" customWidth="1"/>
    <col min="7178" max="7179" width="14.140625" style="10" customWidth="1"/>
    <col min="7180" max="7180" width="15.140625" style="10" customWidth="1"/>
    <col min="7181" max="7181" width="21.5703125" style="10" customWidth="1"/>
    <col min="7182" max="7423" width="9.140625" style="10"/>
    <col min="7424" max="7424" width="6.5703125" style="10" customWidth="1"/>
    <col min="7425" max="7425" width="35.28515625" style="10" customWidth="1"/>
    <col min="7426" max="7426" width="14" style="10" customWidth="1"/>
    <col min="7427" max="7427" width="11.42578125" style="10" customWidth="1"/>
    <col min="7428" max="7428" width="21.7109375" style="10" customWidth="1"/>
    <col min="7429" max="7429" width="13.7109375" style="10" customWidth="1"/>
    <col min="7430" max="7430" width="14.85546875" style="10" customWidth="1"/>
    <col min="7431" max="7431" width="19.5703125" style="10" customWidth="1"/>
    <col min="7432" max="7432" width="13.7109375" style="10" customWidth="1"/>
    <col min="7433" max="7433" width="14.7109375" style="10" customWidth="1"/>
    <col min="7434" max="7435" width="14.140625" style="10" customWidth="1"/>
    <col min="7436" max="7436" width="15.140625" style="10" customWidth="1"/>
    <col min="7437" max="7437" width="21.5703125" style="10" customWidth="1"/>
    <col min="7438" max="7679" width="9.140625" style="10"/>
    <col min="7680" max="7680" width="6.5703125" style="10" customWidth="1"/>
    <col min="7681" max="7681" width="35.28515625" style="10" customWidth="1"/>
    <col min="7682" max="7682" width="14" style="10" customWidth="1"/>
    <col min="7683" max="7683" width="11.42578125" style="10" customWidth="1"/>
    <col min="7684" max="7684" width="21.7109375" style="10" customWidth="1"/>
    <col min="7685" max="7685" width="13.7109375" style="10" customWidth="1"/>
    <col min="7686" max="7686" width="14.85546875" style="10" customWidth="1"/>
    <col min="7687" max="7687" width="19.5703125" style="10" customWidth="1"/>
    <col min="7688" max="7688" width="13.7109375" style="10" customWidth="1"/>
    <col min="7689" max="7689" width="14.7109375" style="10" customWidth="1"/>
    <col min="7690" max="7691" width="14.140625" style="10" customWidth="1"/>
    <col min="7692" max="7692" width="15.140625" style="10" customWidth="1"/>
    <col min="7693" max="7693" width="21.5703125" style="10" customWidth="1"/>
    <col min="7694" max="7935" width="9.140625" style="10"/>
    <col min="7936" max="7936" width="6.5703125" style="10" customWidth="1"/>
    <col min="7937" max="7937" width="35.28515625" style="10" customWidth="1"/>
    <col min="7938" max="7938" width="14" style="10" customWidth="1"/>
    <col min="7939" max="7939" width="11.42578125" style="10" customWidth="1"/>
    <col min="7940" max="7940" width="21.7109375" style="10" customWidth="1"/>
    <col min="7941" max="7941" width="13.7109375" style="10" customWidth="1"/>
    <col min="7942" max="7942" width="14.85546875" style="10" customWidth="1"/>
    <col min="7943" max="7943" width="19.5703125" style="10" customWidth="1"/>
    <col min="7944" max="7944" width="13.7109375" style="10" customWidth="1"/>
    <col min="7945" max="7945" width="14.7109375" style="10" customWidth="1"/>
    <col min="7946" max="7947" width="14.140625" style="10" customWidth="1"/>
    <col min="7948" max="7948" width="15.140625" style="10" customWidth="1"/>
    <col min="7949" max="7949" width="21.5703125" style="10" customWidth="1"/>
    <col min="7950" max="8191" width="9.140625" style="10"/>
    <col min="8192" max="8192" width="6.5703125" style="10" customWidth="1"/>
    <col min="8193" max="8193" width="35.28515625" style="10" customWidth="1"/>
    <col min="8194" max="8194" width="14" style="10" customWidth="1"/>
    <col min="8195" max="8195" width="11.42578125" style="10" customWidth="1"/>
    <col min="8196" max="8196" width="21.7109375" style="10" customWidth="1"/>
    <col min="8197" max="8197" width="13.7109375" style="10" customWidth="1"/>
    <col min="8198" max="8198" width="14.85546875" style="10" customWidth="1"/>
    <col min="8199" max="8199" width="19.5703125" style="10" customWidth="1"/>
    <col min="8200" max="8200" width="13.7109375" style="10" customWidth="1"/>
    <col min="8201" max="8201" width="14.7109375" style="10" customWidth="1"/>
    <col min="8202" max="8203" width="14.140625" style="10" customWidth="1"/>
    <col min="8204" max="8204" width="15.140625" style="10" customWidth="1"/>
    <col min="8205" max="8205" width="21.5703125" style="10" customWidth="1"/>
    <col min="8206" max="8447" width="9.140625" style="10"/>
    <col min="8448" max="8448" width="6.5703125" style="10" customWidth="1"/>
    <col min="8449" max="8449" width="35.28515625" style="10" customWidth="1"/>
    <col min="8450" max="8450" width="14" style="10" customWidth="1"/>
    <col min="8451" max="8451" width="11.42578125" style="10" customWidth="1"/>
    <col min="8452" max="8452" width="21.7109375" style="10" customWidth="1"/>
    <col min="8453" max="8453" width="13.7109375" style="10" customWidth="1"/>
    <col min="8454" max="8454" width="14.85546875" style="10" customWidth="1"/>
    <col min="8455" max="8455" width="19.5703125" style="10" customWidth="1"/>
    <col min="8456" max="8456" width="13.7109375" style="10" customWidth="1"/>
    <col min="8457" max="8457" width="14.7109375" style="10" customWidth="1"/>
    <col min="8458" max="8459" width="14.140625" style="10" customWidth="1"/>
    <col min="8460" max="8460" width="15.140625" style="10" customWidth="1"/>
    <col min="8461" max="8461" width="21.5703125" style="10" customWidth="1"/>
    <col min="8462" max="8703" width="9.140625" style="10"/>
    <col min="8704" max="8704" width="6.5703125" style="10" customWidth="1"/>
    <col min="8705" max="8705" width="35.28515625" style="10" customWidth="1"/>
    <col min="8706" max="8706" width="14" style="10" customWidth="1"/>
    <col min="8707" max="8707" width="11.42578125" style="10" customWidth="1"/>
    <col min="8708" max="8708" width="21.7109375" style="10" customWidth="1"/>
    <col min="8709" max="8709" width="13.7109375" style="10" customWidth="1"/>
    <col min="8710" max="8710" width="14.85546875" style="10" customWidth="1"/>
    <col min="8711" max="8711" width="19.5703125" style="10" customWidth="1"/>
    <col min="8712" max="8712" width="13.7109375" style="10" customWidth="1"/>
    <col min="8713" max="8713" width="14.7109375" style="10" customWidth="1"/>
    <col min="8714" max="8715" width="14.140625" style="10" customWidth="1"/>
    <col min="8716" max="8716" width="15.140625" style="10" customWidth="1"/>
    <col min="8717" max="8717" width="21.5703125" style="10" customWidth="1"/>
    <col min="8718" max="8959" width="9.140625" style="10"/>
    <col min="8960" max="8960" width="6.5703125" style="10" customWidth="1"/>
    <col min="8961" max="8961" width="35.28515625" style="10" customWidth="1"/>
    <col min="8962" max="8962" width="14" style="10" customWidth="1"/>
    <col min="8963" max="8963" width="11.42578125" style="10" customWidth="1"/>
    <col min="8964" max="8964" width="21.7109375" style="10" customWidth="1"/>
    <col min="8965" max="8965" width="13.7109375" style="10" customWidth="1"/>
    <col min="8966" max="8966" width="14.85546875" style="10" customWidth="1"/>
    <col min="8967" max="8967" width="19.5703125" style="10" customWidth="1"/>
    <col min="8968" max="8968" width="13.7109375" style="10" customWidth="1"/>
    <col min="8969" max="8969" width="14.7109375" style="10" customWidth="1"/>
    <col min="8970" max="8971" width="14.140625" style="10" customWidth="1"/>
    <col min="8972" max="8972" width="15.140625" style="10" customWidth="1"/>
    <col min="8973" max="8973" width="21.5703125" style="10" customWidth="1"/>
    <col min="8974" max="9215" width="9.140625" style="10"/>
    <col min="9216" max="9216" width="6.5703125" style="10" customWidth="1"/>
    <col min="9217" max="9217" width="35.28515625" style="10" customWidth="1"/>
    <col min="9218" max="9218" width="14" style="10" customWidth="1"/>
    <col min="9219" max="9219" width="11.42578125" style="10" customWidth="1"/>
    <col min="9220" max="9220" width="21.7109375" style="10" customWidth="1"/>
    <col min="9221" max="9221" width="13.7109375" style="10" customWidth="1"/>
    <col min="9222" max="9222" width="14.85546875" style="10" customWidth="1"/>
    <col min="9223" max="9223" width="19.5703125" style="10" customWidth="1"/>
    <col min="9224" max="9224" width="13.7109375" style="10" customWidth="1"/>
    <col min="9225" max="9225" width="14.7109375" style="10" customWidth="1"/>
    <col min="9226" max="9227" width="14.140625" style="10" customWidth="1"/>
    <col min="9228" max="9228" width="15.140625" style="10" customWidth="1"/>
    <col min="9229" max="9229" width="21.5703125" style="10" customWidth="1"/>
    <col min="9230" max="9471" width="9.140625" style="10"/>
    <col min="9472" max="9472" width="6.5703125" style="10" customWidth="1"/>
    <col min="9473" max="9473" width="35.28515625" style="10" customWidth="1"/>
    <col min="9474" max="9474" width="14" style="10" customWidth="1"/>
    <col min="9475" max="9475" width="11.42578125" style="10" customWidth="1"/>
    <col min="9476" max="9476" width="21.7109375" style="10" customWidth="1"/>
    <col min="9477" max="9477" width="13.7109375" style="10" customWidth="1"/>
    <col min="9478" max="9478" width="14.85546875" style="10" customWidth="1"/>
    <col min="9479" max="9479" width="19.5703125" style="10" customWidth="1"/>
    <col min="9480" max="9480" width="13.7109375" style="10" customWidth="1"/>
    <col min="9481" max="9481" width="14.7109375" style="10" customWidth="1"/>
    <col min="9482" max="9483" width="14.140625" style="10" customWidth="1"/>
    <col min="9484" max="9484" width="15.140625" style="10" customWidth="1"/>
    <col min="9485" max="9485" width="21.5703125" style="10" customWidth="1"/>
    <col min="9486" max="9727" width="9.140625" style="10"/>
    <col min="9728" max="9728" width="6.5703125" style="10" customWidth="1"/>
    <col min="9729" max="9729" width="35.28515625" style="10" customWidth="1"/>
    <col min="9730" max="9730" width="14" style="10" customWidth="1"/>
    <col min="9731" max="9731" width="11.42578125" style="10" customWidth="1"/>
    <col min="9732" max="9732" width="21.7109375" style="10" customWidth="1"/>
    <col min="9733" max="9733" width="13.7109375" style="10" customWidth="1"/>
    <col min="9734" max="9734" width="14.85546875" style="10" customWidth="1"/>
    <col min="9735" max="9735" width="19.5703125" style="10" customWidth="1"/>
    <col min="9736" max="9736" width="13.7109375" style="10" customWidth="1"/>
    <col min="9737" max="9737" width="14.7109375" style="10" customWidth="1"/>
    <col min="9738" max="9739" width="14.140625" style="10" customWidth="1"/>
    <col min="9740" max="9740" width="15.140625" style="10" customWidth="1"/>
    <col min="9741" max="9741" width="21.5703125" style="10" customWidth="1"/>
    <col min="9742" max="9983" width="9.140625" style="10"/>
    <col min="9984" max="9984" width="6.5703125" style="10" customWidth="1"/>
    <col min="9985" max="9985" width="35.28515625" style="10" customWidth="1"/>
    <col min="9986" max="9986" width="14" style="10" customWidth="1"/>
    <col min="9987" max="9987" width="11.42578125" style="10" customWidth="1"/>
    <col min="9988" max="9988" width="21.7109375" style="10" customWidth="1"/>
    <col min="9989" max="9989" width="13.7109375" style="10" customWidth="1"/>
    <col min="9990" max="9990" width="14.85546875" style="10" customWidth="1"/>
    <col min="9991" max="9991" width="19.5703125" style="10" customWidth="1"/>
    <col min="9992" max="9992" width="13.7109375" style="10" customWidth="1"/>
    <col min="9993" max="9993" width="14.7109375" style="10" customWidth="1"/>
    <col min="9994" max="9995" width="14.140625" style="10" customWidth="1"/>
    <col min="9996" max="9996" width="15.140625" style="10" customWidth="1"/>
    <col min="9997" max="9997" width="21.5703125" style="10" customWidth="1"/>
    <col min="9998" max="10239" width="9.140625" style="10"/>
    <col min="10240" max="10240" width="6.5703125" style="10" customWidth="1"/>
    <col min="10241" max="10241" width="35.28515625" style="10" customWidth="1"/>
    <col min="10242" max="10242" width="14" style="10" customWidth="1"/>
    <col min="10243" max="10243" width="11.42578125" style="10" customWidth="1"/>
    <col min="10244" max="10244" width="21.7109375" style="10" customWidth="1"/>
    <col min="10245" max="10245" width="13.7109375" style="10" customWidth="1"/>
    <col min="10246" max="10246" width="14.85546875" style="10" customWidth="1"/>
    <col min="10247" max="10247" width="19.5703125" style="10" customWidth="1"/>
    <col min="10248" max="10248" width="13.7109375" style="10" customWidth="1"/>
    <col min="10249" max="10249" width="14.7109375" style="10" customWidth="1"/>
    <col min="10250" max="10251" width="14.140625" style="10" customWidth="1"/>
    <col min="10252" max="10252" width="15.140625" style="10" customWidth="1"/>
    <col min="10253" max="10253" width="21.5703125" style="10" customWidth="1"/>
    <col min="10254" max="10495" width="9.140625" style="10"/>
    <col min="10496" max="10496" width="6.5703125" style="10" customWidth="1"/>
    <col min="10497" max="10497" width="35.28515625" style="10" customWidth="1"/>
    <col min="10498" max="10498" width="14" style="10" customWidth="1"/>
    <col min="10499" max="10499" width="11.42578125" style="10" customWidth="1"/>
    <col min="10500" max="10500" width="21.7109375" style="10" customWidth="1"/>
    <col min="10501" max="10501" width="13.7109375" style="10" customWidth="1"/>
    <col min="10502" max="10502" width="14.85546875" style="10" customWidth="1"/>
    <col min="10503" max="10503" width="19.5703125" style="10" customWidth="1"/>
    <col min="10504" max="10504" width="13.7109375" style="10" customWidth="1"/>
    <col min="10505" max="10505" width="14.7109375" style="10" customWidth="1"/>
    <col min="10506" max="10507" width="14.140625" style="10" customWidth="1"/>
    <col min="10508" max="10508" width="15.140625" style="10" customWidth="1"/>
    <col min="10509" max="10509" width="21.5703125" style="10" customWidth="1"/>
    <col min="10510" max="10751" width="9.140625" style="10"/>
    <col min="10752" max="10752" width="6.5703125" style="10" customWidth="1"/>
    <col min="10753" max="10753" width="35.28515625" style="10" customWidth="1"/>
    <col min="10754" max="10754" width="14" style="10" customWidth="1"/>
    <col min="10755" max="10755" width="11.42578125" style="10" customWidth="1"/>
    <col min="10756" max="10756" width="21.7109375" style="10" customWidth="1"/>
    <col min="10757" max="10757" width="13.7109375" style="10" customWidth="1"/>
    <col min="10758" max="10758" width="14.85546875" style="10" customWidth="1"/>
    <col min="10759" max="10759" width="19.5703125" style="10" customWidth="1"/>
    <col min="10760" max="10760" width="13.7109375" style="10" customWidth="1"/>
    <col min="10761" max="10761" width="14.7109375" style="10" customWidth="1"/>
    <col min="10762" max="10763" width="14.140625" style="10" customWidth="1"/>
    <col min="10764" max="10764" width="15.140625" style="10" customWidth="1"/>
    <col min="10765" max="10765" width="21.5703125" style="10" customWidth="1"/>
    <col min="10766" max="11007" width="9.140625" style="10"/>
    <col min="11008" max="11008" width="6.5703125" style="10" customWidth="1"/>
    <col min="11009" max="11009" width="35.28515625" style="10" customWidth="1"/>
    <col min="11010" max="11010" width="14" style="10" customWidth="1"/>
    <col min="11011" max="11011" width="11.42578125" style="10" customWidth="1"/>
    <col min="11012" max="11012" width="21.7109375" style="10" customWidth="1"/>
    <col min="11013" max="11013" width="13.7109375" style="10" customWidth="1"/>
    <col min="11014" max="11014" width="14.85546875" style="10" customWidth="1"/>
    <col min="11015" max="11015" width="19.5703125" style="10" customWidth="1"/>
    <col min="11016" max="11016" width="13.7109375" style="10" customWidth="1"/>
    <col min="11017" max="11017" width="14.7109375" style="10" customWidth="1"/>
    <col min="11018" max="11019" width="14.140625" style="10" customWidth="1"/>
    <col min="11020" max="11020" width="15.140625" style="10" customWidth="1"/>
    <col min="11021" max="11021" width="21.5703125" style="10" customWidth="1"/>
    <col min="11022" max="11263" width="9.140625" style="10"/>
    <col min="11264" max="11264" width="6.5703125" style="10" customWidth="1"/>
    <col min="11265" max="11265" width="35.28515625" style="10" customWidth="1"/>
    <col min="11266" max="11266" width="14" style="10" customWidth="1"/>
    <col min="11267" max="11267" width="11.42578125" style="10" customWidth="1"/>
    <col min="11268" max="11268" width="21.7109375" style="10" customWidth="1"/>
    <col min="11269" max="11269" width="13.7109375" style="10" customWidth="1"/>
    <col min="11270" max="11270" width="14.85546875" style="10" customWidth="1"/>
    <col min="11271" max="11271" width="19.5703125" style="10" customWidth="1"/>
    <col min="11272" max="11272" width="13.7109375" style="10" customWidth="1"/>
    <col min="11273" max="11273" width="14.7109375" style="10" customWidth="1"/>
    <col min="11274" max="11275" width="14.140625" style="10" customWidth="1"/>
    <col min="11276" max="11276" width="15.140625" style="10" customWidth="1"/>
    <col min="11277" max="11277" width="21.5703125" style="10" customWidth="1"/>
    <col min="11278" max="11519" width="9.140625" style="10"/>
    <col min="11520" max="11520" width="6.5703125" style="10" customWidth="1"/>
    <col min="11521" max="11521" width="35.28515625" style="10" customWidth="1"/>
    <col min="11522" max="11522" width="14" style="10" customWidth="1"/>
    <col min="11523" max="11523" width="11.42578125" style="10" customWidth="1"/>
    <col min="11524" max="11524" width="21.7109375" style="10" customWidth="1"/>
    <col min="11525" max="11525" width="13.7109375" style="10" customWidth="1"/>
    <col min="11526" max="11526" width="14.85546875" style="10" customWidth="1"/>
    <col min="11527" max="11527" width="19.5703125" style="10" customWidth="1"/>
    <col min="11528" max="11528" width="13.7109375" style="10" customWidth="1"/>
    <col min="11529" max="11529" width="14.7109375" style="10" customWidth="1"/>
    <col min="11530" max="11531" width="14.140625" style="10" customWidth="1"/>
    <col min="11532" max="11532" width="15.140625" style="10" customWidth="1"/>
    <col min="11533" max="11533" width="21.5703125" style="10" customWidth="1"/>
    <col min="11534" max="11775" width="9.140625" style="10"/>
    <col min="11776" max="11776" width="6.5703125" style="10" customWidth="1"/>
    <col min="11777" max="11777" width="35.28515625" style="10" customWidth="1"/>
    <col min="11778" max="11778" width="14" style="10" customWidth="1"/>
    <col min="11779" max="11779" width="11.42578125" style="10" customWidth="1"/>
    <col min="11780" max="11780" width="21.7109375" style="10" customWidth="1"/>
    <col min="11781" max="11781" width="13.7109375" style="10" customWidth="1"/>
    <col min="11782" max="11782" width="14.85546875" style="10" customWidth="1"/>
    <col min="11783" max="11783" width="19.5703125" style="10" customWidth="1"/>
    <col min="11784" max="11784" width="13.7109375" style="10" customWidth="1"/>
    <col min="11785" max="11785" width="14.7109375" style="10" customWidth="1"/>
    <col min="11786" max="11787" width="14.140625" style="10" customWidth="1"/>
    <col min="11788" max="11788" width="15.140625" style="10" customWidth="1"/>
    <col min="11789" max="11789" width="21.5703125" style="10" customWidth="1"/>
    <col min="11790" max="12031" width="9.140625" style="10"/>
    <col min="12032" max="12032" width="6.5703125" style="10" customWidth="1"/>
    <col min="12033" max="12033" width="35.28515625" style="10" customWidth="1"/>
    <col min="12034" max="12034" width="14" style="10" customWidth="1"/>
    <col min="12035" max="12035" width="11.42578125" style="10" customWidth="1"/>
    <col min="12036" max="12036" width="21.7109375" style="10" customWidth="1"/>
    <col min="12037" max="12037" width="13.7109375" style="10" customWidth="1"/>
    <col min="12038" max="12038" width="14.85546875" style="10" customWidth="1"/>
    <col min="12039" max="12039" width="19.5703125" style="10" customWidth="1"/>
    <col min="12040" max="12040" width="13.7109375" style="10" customWidth="1"/>
    <col min="12041" max="12041" width="14.7109375" style="10" customWidth="1"/>
    <col min="12042" max="12043" width="14.140625" style="10" customWidth="1"/>
    <col min="12044" max="12044" width="15.140625" style="10" customWidth="1"/>
    <col min="12045" max="12045" width="21.5703125" style="10" customWidth="1"/>
    <col min="12046" max="12287" width="9.140625" style="10"/>
    <col min="12288" max="12288" width="6.5703125" style="10" customWidth="1"/>
    <col min="12289" max="12289" width="35.28515625" style="10" customWidth="1"/>
    <col min="12290" max="12290" width="14" style="10" customWidth="1"/>
    <col min="12291" max="12291" width="11.42578125" style="10" customWidth="1"/>
    <col min="12292" max="12292" width="21.7109375" style="10" customWidth="1"/>
    <col min="12293" max="12293" width="13.7109375" style="10" customWidth="1"/>
    <col min="12294" max="12294" width="14.85546875" style="10" customWidth="1"/>
    <col min="12295" max="12295" width="19.5703125" style="10" customWidth="1"/>
    <col min="12296" max="12296" width="13.7109375" style="10" customWidth="1"/>
    <col min="12297" max="12297" width="14.7109375" style="10" customWidth="1"/>
    <col min="12298" max="12299" width="14.140625" style="10" customWidth="1"/>
    <col min="12300" max="12300" width="15.140625" style="10" customWidth="1"/>
    <col min="12301" max="12301" width="21.5703125" style="10" customWidth="1"/>
    <col min="12302" max="12543" width="9.140625" style="10"/>
    <col min="12544" max="12544" width="6.5703125" style="10" customWidth="1"/>
    <col min="12545" max="12545" width="35.28515625" style="10" customWidth="1"/>
    <col min="12546" max="12546" width="14" style="10" customWidth="1"/>
    <col min="12547" max="12547" width="11.42578125" style="10" customWidth="1"/>
    <col min="12548" max="12548" width="21.7109375" style="10" customWidth="1"/>
    <col min="12549" max="12549" width="13.7109375" style="10" customWidth="1"/>
    <col min="12550" max="12550" width="14.85546875" style="10" customWidth="1"/>
    <col min="12551" max="12551" width="19.5703125" style="10" customWidth="1"/>
    <col min="12552" max="12552" width="13.7109375" style="10" customWidth="1"/>
    <col min="12553" max="12553" width="14.7109375" style="10" customWidth="1"/>
    <col min="12554" max="12555" width="14.140625" style="10" customWidth="1"/>
    <col min="12556" max="12556" width="15.140625" style="10" customWidth="1"/>
    <col min="12557" max="12557" width="21.5703125" style="10" customWidth="1"/>
    <col min="12558" max="12799" width="9.140625" style="10"/>
    <col min="12800" max="12800" width="6.5703125" style="10" customWidth="1"/>
    <col min="12801" max="12801" width="35.28515625" style="10" customWidth="1"/>
    <col min="12802" max="12802" width="14" style="10" customWidth="1"/>
    <col min="12803" max="12803" width="11.42578125" style="10" customWidth="1"/>
    <col min="12804" max="12804" width="21.7109375" style="10" customWidth="1"/>
    <col min="12805" max="12805" width="13.7109375" style="10" customWidth="1"/>
    <col min="12806" max="12806" width="14.85546875" style="10" customWidth="1"/>
    <col min="12807" max="12807" width="19.5703125" style="10" customWidth="1"/>
    <col min="12808" max="12808" width="13.7109375" style="10" customWidth="1"/>
    <col min="12809" max="12809" width="14.7109375" style="10" customWidth="1"/>
    <col min="12810" max="12811" width="14.140625" style="10" customWidth="1"/>
    <col min="12812" max="12812" width="15.140625" style="10" customWidth="1"/>
    <col min="12813" max="12813" width="21.5703125" style="10" customWidth="1"/>
    <col min="12814" max="13055" width="9.140625" style="10"/>
    <col min="13056" max="13056" width="6.5703125" style="10" customWidth="1"/>
    <col min="13057" max="13057" width="35.28515625" style="10" customWidth="1"/>
    <col min="13058" max="13058" width="14" style="10" customWidth="1"/>
    <col min="13059" max="13059" width="11.42578125" style="10" customWidth="1"/>
    <col min="13060" max="13060" width="21.7109375" style="10" customWidth="1"/>
    <col min="13061" max="13061" width="13.7109375" style="10" customWidth="1"/>
    <col min="13062" max="13062" width="14.85546875" style="10" customWidth="1"/>
    <col min="13063" max="13063" width="19.5703125" style="10" customWidth="1"/>
    <col min="13064" max="13064" width="13.7109375" style="10" customWidth="1"/>
    <col min="13065" max="13065" width="14.7109375" style="10" customWidth="1"/>
    <col min="13066" max="13067" width="14.140625" style="10" customWidth="1"/>
    <col min="13068" max="13068" width="15.140625" style="10" customWidth="1"/>
    <col min="13069" max="13069" width="21.5703125" style="10" customWidth="1"/>
    <col min="13070" max="13311" width="9.140625" style="10"/>
    <col min="13312" max="13312" width="6.5703125" style="10" customWidth="1"/>
    <col min="13313" max="13313" width="35.28515625" style="10" customWidth="1"/>
    <col min="13314" max="13314" width="14" style="10" customWidth="1"/>
    <col min="13315" max="13315" width="11.42578125" style="10" customWidth="1"/>
    <col min="13316" max="13316" width="21.7109375" style="10" customWidth="1"/>
    <col min="13317" max="13317" width="13.7109375" style="10" customWidth="1"/>
    <col min="13318" max="13318" width="14.85546875" style="10" customWidth="1"/>
    <col min="13319" max="13319" width="19.5703125" style="10" customWidth="1"/>
    <col min="13320" max="13320" width="13.7109375" style="10" customWidth="1"/>
    <col min="13321" max="13321" width="14.7109375" style="10" customWidth="1"/>
    <col min="13322" max="13323" width="14.140625" style="10" customWidth="1"/>
    <col min="13324" max="13324" width="15.140625" style="10" customWidth="1"/>
    <col min="13325" max="13325" width="21.5703125" style="10" customWidth="1"/>
    <col min="13326" max="13567" width="9.140625" style="10"/>
    <col min="13568" max="13568" width="6.5703125" style="10" customWidth="1"/>
    <col min="13569" max="13569" width="35.28515625" style="10" customWidth="1"/>
    <col min="13570" max="13570" width="14" style="10" customWidth="1"/>
    <col min="13571" max="13571" width="11.42578125" style="10" customWidth="1"/>
    <col min="13572" max="13572" width="21.7109375" style="10" customWidth="1"/>
    <col min="13573" max="13573" width="13.7109375" style="10" customWidth="1"/>
    <col min="13574" max="13574" width="14.85546875" style="10" customWidth="1"/>
    <col min="13575" max="13575" width="19.5703125" style="10" customWidth="1"/>
    <col min="13576" max="13576" width="13.7109375" style="10" customWidth="1"/>
    <col min="13577" max="13577" width="14.7109375" style="10" customWidth="1"/>
    <col min="13578" max="13579" width="14.140625" style="10" customWidth="1"/>
    <col min="13580" max="13580" width="15.140625" style="10" customWidth="1"/>
    <col min="13581" max="13581" width="21.5703125" style="10" customWidth="1"/>
    <col min="13582" max="13823" width="9.140625" style="10"/>
    <col min="13824" max="13824" width="6.5703125" style="10" customWidth="1"/>
    <col min="13825" max="13825" width="35.28515625" style="10" customWidth="1"/>
    <col min="13826" max="13826" width="14" style="10" customWidth="1"/>
    <col min="13827" max="13827" width="11.42578125" style="10" customWidth="1"/>
    <col min="13828" max="13828" width="21.7109375" style="10" customWidth="1"/>
    <col min="13829" max="13829" width="13.7109375" style="10" customWidth="1"/>
    <col min="13830" max="13830" width="14.85546875" style="10" customWidth="1"/>
    <col min="13831" max="13831" width="19.5703125" style="10" customWidth="1"/>
    <col min="13832" max="13832" width="13.7109375" style="10" customWidth="1"/>
    <col min="13833" max="13833" width="14.7109375" style="10" customWidth="1"/>
    <col min="13834" max="13835" width="14.140625" style="10" customWidth="1"/>
    <col min="13836" max="13836" width="15.140625" style="10" customWidth="1"/>
    <col min="13837" max="13837" width="21.5703125" style="10" customWidth="1"/>
    <col min="13838" max="14079" width="9.140625" style="10"/>
    <col min="14080" max="14080" width="6.5703125" style="10" customWidth="1"/>
    <col min="14081" max="14081" width="35.28515625" style="10" customWidth="1"/>
    <col min="14082" max="14082" width="14" style="10" customWidth="1"/>
    <col min="14083" max="14083" width="11.42578125" style="10" customWidth="1"/>
    <col min="14084" max="14084" width="21.7109375" style="10" customWidth="1"/>
    <col min="14085" max="14085" width="13.7109375" style="10" customWidth="1"/>
    <col min="14086" max="14086" width="14.85546875" style="10" customWidth="1"/>
    <col min="14087" max="14087" width="19.5703125" style="10" customWidth="1"/>
    <col min="14088" max="14088" width="13.7109375" style="10" customWidth="1"/>
    <col min="14089" max="14089" width="14.7109375" style="10" customWidth="1"/>
    <col min="14090" max="14091" width="14.140625" style="10" customWidth="1"/>
    <col min="14092" max="14092" width="15.140625" style="10" customWidth="1"/>
    <col min="14093" max="14093" width="21.5703125" style="10" customWidth="1"/>
    <col min="14094" max="14335" width="9.140625" style="10"/>
    <col min="14336" max="14336" width="6.5703125" style="10" customWidth="1"/>
    <col min="14337" max="14337" width="35.28515625" style="10" customWidth="1"/>
    <col min="14338" max="14338" width="14" style="10" customWidth="1"/>
    <col min="14339" max="14339" width="11.42578125" style="10" customWidth="1"/>
    <col min="14340" max="14340" width="21.7109375" style="10" customWidth="1"/>
    <col min="14341" max="14341" width="13.7109375" style="10" customWidth="1"/>
    <col min="14342" max="14342" width="14.85546875" style="10" customWidth="1"/>
    <col min="14343" max="14343" width="19.5703125" style="10" customWidth="1"/>
    <col min="14344" max="14344" width="13.7109375" style="10" customWidth="1"/>
    <col min="14345" max="14345" width="14.7109375" style="10" customWidth="1"/>
    <col min="14346" max="14347" width="14.140625" style="10" customWidth="1"/>
    <col min="14348" max="14348" width="15.140625" style="10" customWidth="1"/>
    <col min="14349" max="14349" width="21.5703125" style="10" customWidth="1"/>
    <col min="14350" max="14591" width="9.140625" style="10"/>
    <col min="14592" max="14592" width="6.5703125" style="10" customWidth="1"/>
    <col min="14593" max="14593" width="35.28515625" style="10" customWidth="1"/>
    <col min="14594" max="14594" width="14" style="10" customWidth="1"/>
    <col min="14595" max="14595" width="11.42578125" style="10" customWidth="1"/>
    <col min="14596" max="14596" width="21.7109375" style="10" customWidth="1"/>
    <col min="14597" max="14597" width="13.7109375" style="10" customWidth="1"/>
    <col min="14598" max="14598" width="14.85546875" style="10" customWidth="1"/>
    <col min="14599" max="14599" width="19.5703125" style="10" customWidth="1"/>
    <col min="14600" max="14600" width="13.7109375" style="10" customWidth="1"/>
    <col min="14601" max="14601" width="14.7109375" style="10" customWidth="1"/>
    <col min="14602" max="14603" width="14.140625" style="10" customWidth="1"/>
    <col min="14604" max="14604" width="15.140625" style="10" customWidth="1"/>
    <col min="14605" max="14605" width="21.5703125" style="10" customWidth="1"/>
    <col min="14606" max="14847" width="9.140625" style="10"/>
    <col min="14848" max="14848" width="6.5703125" style="10" customWidth="1"/>
    <col min="14849" max="14849" width="35.28515625" style="10" customWidth="1"/>
    <col min="14850" max="14850" width="14" style="10" customWidth="1"/>
    <col min="14851" max="14851" width="11.42578125" style="10" customWidth="1"/>
    <col min="14852" max="14852" width="21.7109375" style="10" customWidth="1"/>
    <col min="14853" max="14853" width="13.7109375" style="10" customWidth="1"/>
    <col min="14854" max="14854" width="14.85546875" style="10" customWidth="1"/>
    <col min="14855" max="14855" width="19.5703125" style="10" customWidth="1"/>
    <col min="14856" max="14856" width="13.7109375" style="10" customWidth="1"/>
    <col min="14857" max="14857" width="14.7109375" style="10" customWidth="1"/>
    <col min="14858" max="14859" width="14.140625" style="10" customWidth="1"/>
    <col min="14860" max="14860" width="15.140625" style="10" customWidth="1"/>
    <col min="14861" max="14861" width="21.5703125" style="10" customWidth="1"/>
    <col min="14862" max="15103" width="9.140625" style="10"/>
    <col min="15104" max="15104" width="6.5703125" style="10" customWidth="1"/>
    <col min="15105" max="15105" width="35.28515625" style="10" customWidth="1"/>
    <col min="15106" max="15106" width="14" style="10" customWidth="1"/>
    <col min="15107" max="15107" width="11.42578125" style="10" customWidth="1"/>
    <col min="15108" max="15108" width="21.7109375" style="10" customWidth="1"/>
    <col min="15109" max="15109" width="13.7109375" style="10" customWidth="1"/>
    <col min="15110" max="15110" width="14.85546875" style="10" customWidth="1"/>
    <col min="15111" max="15111" width="19.5703125" style="10" customWidth="1"/>
    <col min="15112" max="15112" width="13.7109375" style="10" customWidth="1"/>
    <col min="15113" max="15113" width="14.7109375" style="10" customWidth="1"/>
    <col min="15114" max="15115" width="14.140625" style="10" customWidth="1"/>
    <col min="15116" max="15116" width="15.140625" style="10" customWidth="1"/>
    <col min="15117" max="15117" width="21.5703125" style="10" customWidth="1"/>
    <col min="15118" max="15359" width="9.140625" style="10"/>
    <col min="15360" max="15360" width="6.5703125" style="10" customWidth="1"/>
    <col min="15361" max="15361" width="35.28515625" style="10" customWidth="1"/>
    <col min="15362" max="15362" width="14" style="10" customWidth="1"/>
    <col min="15363" max="15363" width="11.42578125" style="10" customWidth="1"/>
    <col min="15364" max="15364" width="21.7109375" style="10" customWidth="1"/>
    <col min="15365" max="15365" width="13.7109375" style="10" customWidth="1"/>
    <col min="15366" max="15366" width="14.85546875" style="10" customWidth="1"/>
    <col min="15367" max="15367" width="19.5703125" style="10" customWidth="1"/>
    <col min="15368" max="15368" width="13.7109375" style="10" customWidth="1"/>
    <col min="15369" max="15369" width="14.7109375" style="10" customWidth="1"/>
    <col min="15370" max="15371" width="14.140625" style="10" customWidth="1"/>
    <col min="15372" max="15372" width="15.140625" style="10" customWidth="1"/>
    <col min="15373" max="15373" width="21.5703125" style="10" customWidth="1"/>
    <col min="15374" max="15615" width="9.140625" style="10"/>
    <col min="15616" max="15616" width="6.5703125" style="10" customWidth="1"/>
    <col min="15617" max="15617" width="35.28515625" style="10" customWidth="1"/>
    <col min="15618" max="15618" width="14" style="10" customWidth="1"/>
    <col min="15619" max="15619" width="11.42578125" style="10" customWidth="1"/>
    <col min="15620" max="15620" width="21.7109375" style="10" customWidth="1"/>
    <col min="15621" max="15621" width="13.7109375" style="10" customWidth="1"/>
    <col min="15622" max="15622" width="14.85546875" style="10" customWidth="1"/>
    <col min="15623" max="15623" width="19.5703125" style="10" customWidth="1"/>
    <col min="15624" max="15624" width="13.7109375" style="10" customWidth="1"/>
    <col min="15625" max="15625" width="14.7109375" style="10" customWidth="1"/>
    <col min="15626" max="15627" width="14.140625" style="10" customWidth="1"/>
    <col min="15628" max="15628" width="15.140625" style="10" customWidth="1"/>
    <col min="15629" max="15629" width="21.5703125" style="10" customWidth="1"/>
    <col min="15630" max="15871" width="9.140625" style="10"/>
    <col min="15872" max="15872" width="6.5703125" style="10" customWidth="1"/>
    <col min="15873" max="15873" width="35.28515625" style="10" customWidth="1"/>
    <col min="15874" max="15874" width="14" style="10" customWidth="1"/>
    <col min="15875" max="15875" width="11.42578125" style="10" customWidth="1"/>
    <col min="15876" max="15876" width="21.7109375" style="10" customWidth="1"/>
    <col min="15877" max="15877" width="13.7109375" style="10" customWidth="1"/>
    <col min="15878" max="15878" width="14.85546875" style="10" customWidth="1"/>
    <col min="15879" max="15879" width="19.5703125" style="10" customWidth="1"/>
    <col min="15880" max="15880" width="13.7109375" style="10" customWidth="1"/>
    <col min="15881" max="15881" width="14.7109375" style="10" customWidth="1"/>
    <col min="15882" max="15883" width="14.140625" style="10" customWidth="1"/>
    <col min="15884" max="15884" width="15.140625" style="10" customWidth="1"/>
    <col min="15885" max="15885" width="21.5703125" style="10" customWidth="1"/>
    <col min="15886" max="16127" width="9.140625" style="10"/>
    <col min="16128" max="16128" width="6.5703125" style="10" customWidth="1"/>
    <col min="16129" max="16129" width="35.28515625" style="10" customWidth="1"/>
    <col min="16130" max="16130" width="14" style="10" customWidth="1"/>
    <col min="16131" max="16131" width="11.42578125" style="10" customWidth="1"/>
    <col min="16132" max="16132" width="21.7109375" style="10" customWidth="1"/>
    <col min="16133" max="16133" width="13.7109375" style="10" customWidth="1"/>
    <col min="16134" max="16134" width="14.85546875" style="10" customWidth="1"/>
    <col min="16135" max="16135" width="19.5703125" style="10" customWidth="1"/>
    <col min="16136" max="16136" width="13.7109375" style="10" customWidth="1"/>
    <col min="16137" max="16137" width="14.7109375" style="10" customWidth="1"/>
    <col min="16138" max="16139" width="14.140625" style="10" customWidth="1"/>
    <col min="16140" max="16140" width="15.140625" style="10" customWidth="1"/>
    <col min="16141" max="16141" width="21.5703125" style="10" customWidth="1"/>
    <col min="16142" max="16384" width="9.140625" style="10"/>
  </cols>
  <sheetData>
    <row r="1" spans="1:13" ht="36" customHeight="1" x14ac:dyDescent="0.25">
      <c r="A1" s="181" t="str">
        <f>'Подпрограмма 4'!A1:R1</f>
        <v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24" customHeight="1" x14ac:dyDescent="0.25">
      <c r="A2" s="181" t="str">
        <f>'Подпрограмма 4'!A2:R2</f>
        <v>по состоянию на 01 января 2019  года (с начала года нарастающим итогом)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</row>
    <row r="3" spans="1:13" ht="40.5" customHeight="1" x14ac:dyDescent="0.25">
      <c r="A3" s="182" t="s">
        <v>163</v>
      </c>
      <c r="B3" s="182" t="s">
        <v>164</v>
      </c>
      <c r="C3" s="183" t="s">
        <v>165</v>
      </c>
      <c r="D3" s="184"/>
      <c r="E3" s="182" t="s">
        <v>166</v>
      </c>
      <c r="F3" s="182" t="s">
        <v>167</v>
      </c>
      <c r="G3" s="182" t="s">
        <v>168</v>
      </c>
      <c r="H3" s="182" t="s">
        <v>169</v>
      </c>
      <c r="I3" s="185" t="s">
        <v>208</v>
      </c>
      <c r="J3" s="185" t="s">
        <v>171</v>
      </c>
      <c r="K3" s="182" t="s">
        <v>172</v>
      </c>
      <c r="L3" s="182"/>
      <c r="M3" s="182"/>
    </row>
    <row r="4" spans="1:13" ht="15" customHeight="1" x14ac:dyDescent="0.25">
      <c r="A4" s="182"/>
      <c r="B4" s="182"/>
      <c r="C4" s="185" t="s">
        <v>173</v>
      </c>
      <c r="D4" s="185" t="s">
        <v>174</v>
      </c>
      <c r="E4" s="182"/>
      <c r="F4" s="182"/>
      <c r="G4" s="182"/>
      <c r="H4" s="182"/>
      <c r="I4" s="186"/>
      <c r="J4" s="186"/>
      <c r="K4" s="182" t="s">
        <v>175</v>
      </c>
      <c r="L4" s="185" t="s">
        <v>176</v>
      </c>
      <c r="M4" s="182" t="s">
        <v>177</v>
      </c>
    </row>
    <row r="5" spans="1:13" ht="31.5" customHeight="1" x14ac:dyDescent="0.25">
      <c r="A5" s="182"/>
      <c r="B5" s="182"/>
      <c r="C5" s="187"/>
      <c r="D5" s="187"/>
      <c r="E5" s="182"/>
      <c r="F5" s="182"/>
      <c r="G5" s="182"/>
      <c r="H5" s="182"/>
      <c r="I5" s="187"/>
      <c r="J5" s="187"/>
      <c r="K5" s="182"/>
      <c r="L5" s="187"/>
      <c r="M5" s="182"/>
    </row>
    <row r="6" spans="1:13" x14ac:dyDescent="0.25">
      <c r="A6" s="22">
        <v>1</v>
      </c>
      <c r="B6" s="11">
        <v>2</v>
      </c>
      <c r="C6" s="11">
        <f>B6+1</f>
        <v>3</v>
      </c>
      <c r="D6" s="11">
        <f t="shared" ref="D6:K6" si="0">C6+1</f>
        <v>4</v>
      </c>
      <c r="E6" s="11">
        <v>3</v>
      </c>
      <c r="F6" s="11">
        <f t="shared" si="0"/>
        <v>4</v>
      </c>
      <c r="G6" s="11">
        <f t="shared" si="0"/>
        <v>5</v>
      </c>
      <c r="H6" s="11">
        <f t="shared" si="0"/>
        <v>6</v>
      </c>
      <c r="I6" s="11">
        <f t="shared" si="0"/>
        <v>7</v>
      </c>
      <c r="J6" s="11">
        <f t="shared" si="0"/>
        <v>8</v>
      </c>
      <c r="K6" s="11">
        <f t="shared" si="0"/>
        <v>9</v>
      </c>
      <c r="L6" s="11">
        <v>10</v>
      </c>
      <c r="M6" s="11">
        <v>11</v>
      </c>
    </row>
    <row r="7" spans="1:13" s="15" customFormat="1" ht="70.5" customHeight="1" x14ac:dyDescent="0.25">
      <c r="A7" s="19" t="s">
        <v>273</v>
      </c>
      <c r="B7" s="42" t="s">
        <v>84</v>
      </c>
      <c r="C7" s="20" t="s">
        <v>194</v>
      </c>
      <c r="D7" s="20" t="s">
        <v>195</v>
      </c>
      <c r="E7" s="23" t="s">
        <v>180</v>
      </c>
      <c r="F7" s="12" t="s">
        <v>179</v>
      </c>
      <c r="G7" s="12" t="s">
        <v>562</v>
      </c>
      <c r="H7" s="34">
        <v>43465</v>
      </c>
      <c r="I7" s="13">
        <v>147704.94</v>
      </c>
      <c r="J7" s="13"/>
      <c r="K7" s="35">
        <f>19998.5+M7</f>
        <v>115718.70052</v>
      </c>
      <c r="L7" s="35"/>
      <c r="M7" s="13">
        <f>'Подпрограмма 4'!M7</f>
        <v>95720.200519999999</v>
      </c>
    </row>
    <row r="8" spans="1:13" s="15" customFormat="1" ht="70.5" customHeight="1" x14ac:dyDescent="0.25">
      <c r="A8" s="19" t="s">
        <v>274</v>
      </c>
      <c r="B8" s="42" t="s">
        <v>366</v>
      </c>
      <c r="C8" s="20" t="s">
        <v>194</v>
      </c>
      <c r="D8" s="20" t="s">
        <v>195</v>
      </c>
      <c r="E8" s="26" t="s">
        <v>389</v>
      </c>
      <c r="F8" s="23" t="s">
        <v>390</v>
      </c>
      <c r="G8" s="55" t="s">
        <v>26</v>
      </c>
      <c r="H8" s="106">
        <v>43426</v>
      </c>
      <c r="I8" s="13">
        <v>1264.22</v>
      </c>
      <c r="J8" s="13"/>
      <c r="K8" s="35">
        <f>M8</f>
        <v>1264.2</v>
      </c>
      <c r="L8" s="35"/>
      <c r="M8" s="13">
        <f>'Подпрограмма 4'!M8</f>
        <v>1264.2</v>
      </c>
    </row>
    <row r="9" spans="1:13" ht="63" customHeight="1" x14ac:dyDescent="0.25">
      <c r="A9" s="205" t="s">
        <v>275</v>
      </c>
      <c r="B9" s="207" t="s">
        <v>223</v>
      </c>
      <c r="C9" s="17">
        <v>42604</v>
      </c>
      <c r="D9" s="17">
        <v>42642</v>
      </c>
      <c r="E9" s="26" t="s">
        <v>271</v>
      </c>
      <c r="F9" s="12" t="s">
        <v>190</v>
      </c>
      <c r="G9" s="193" t="s">
        <v>3</v>
      </c>
      <c r="H9" s="34">
        <v>42855</v>
      </c>
      <c r="I9" s="57">
        <v>1339.95</v>
      </c>
      <c r="J9" s="13"/>
      <c r="K9" s="35">
        <f>I9</f>
        <v>1339.95</v>
      </c>
      <c r="L9" s="35"/>
      <c r="M9" s="209">
        <f>'Подпрограмма 4'!I9</f>
        <v>1412.6542999999999</v>
      </c>
    </row>
    <row r="10" spans="1:13" ht="63" customHeight="1" x14ac:dyDescent="0.25">
      <c r="A10" s="206"/>
      <c r="B10" s="208"/>
      <c r="C10" s="17"/>
      <c r="D10" s="17"/>
      <c r="E10" s="26" t="s">
        <v>563</v>
      </c>
      <c r="F10" s="55" t="s">
        <v>603</v>
      </c>
      <c r="G10" s="194"/>
      <c r="H10" s="16">
        <v>2018</v>
      </c>
      <c r="I10" s="163">
        <v>72.8</v>
      </c>
      <c r="J10" s="13"/>
      <c r="K10" s="35">
        <f>I10</f>
        <v>72.8</v>
      </c>
      <c r="L10" s="35"/>
      <c r="M10" s="210"/>
    </row>
    <row r="11" spans="1:13" ht="62.25" customHeight="1" x14ac:dyDescent="0.25">
      <c r="A11" s="205" t="s">
        <v>276</v>
      </c>
      <c r="B11" s="207" t="s">
        <v>224</v>
      </c>
      <c r="C11" s="17"/>
      <c r="D11" s="17"/>
      <c r="E11" s="12" t="s">
        <v>336</v>
      </c>
      <c r="F11" s="55" t="s">
        <v>190</v>
      </c>
      <c r="G11" s="193" t="s">
        <v>3</v>
      </c>
      <c r="H11" s="34">
        <v>42855</v>
      </c>
      <c r="I11" s="13">
        <v>1347</v>
      </c>
      <c r="J11" s="13"/>
      <c r="K11" s="35">
        <f>I11</f>
        <v>1347</v>
      </c>
      <c r="L11" s="35"/>
      <c r="M11" s="209">
        <f>'Подпрограмма 4'!M10</f>
        <v>1421.6934000000001</v>
      </c>
    </row>
    <row r="12" spans="1:13" ht="69" customHeight="1" x14ac:dyDescent="0.25">
      <c r="A12" s="206"/>
      <c r="B12" s="208"/>
      <c r="C12" s="17"/>
      <c r="D12" s="17"/>
      <c r="E12" s="26" t="s">
        <v>563</v>
      </c>
      <c r="F12" s="55" t="s">
        <v>603</v>
      </c>
      <c r="G12" s="194"/>
      <c r="H12" s="16">
        <v>2018</v>
      </c>
      <c r="I12" s="13">
        <v>74.7</v>
      </c>
      <c r="J12" s="13"/>
      <c r="K12" s="35">
        <f>I12</f>
        <v>74.7</v>
      </c>
      <c r="L12" s="35"/>
      <c r="M12" s="210"/>
    </row>
    <row r="13" spans="1:13" ht="101.25" customHeight="1" x14ac:dyDescent="0.25">
      <c r="A13" s="19" t="s">
        <v>325</v>
      </c>
      <c r="B13" s="42" t="str">
        <f>'Подпрограмма 4'!B11</f>
        <v>Разработка проектной документации на реконструкцию наружных сетей тепло- и водоснабжения п. Амдерма</v>
      </c>
      <c r="C13" s="17"/>
      <c r="D13" s="17"/>
      <c r="E13" s="55" t="s">
        <v>564</v>
      </c>
      <c r="F13" s="55" t="s">
        <v>337</v>
      </c>
      <c r="G13" s="55" t="str">
        <f>'Подпрограмма 4'!D11</f>
        <v>Администрация поселения НАО</v>
      </c>
      <c r="H13" s="54">
        <v>42825</v>
      </c>
      <c r="I13" s="13">
        <f>2486.83-20</f>
        <v>2466.83</v>
      </c>
      <c r="J13" s="13"/>
      <c r="K13" s="35">
        <f t="shared" ref="K13" si="1">M13</f>
        <v>2466.8366599999999</v>
      </c>
      <c r="L13" s="35"/>
      <c r="M13" s="13">
        <f>'Подпрограмма 4'!M11</f>
        <v>2466.8366599999999</v>
      </c>
    </row>
    <row r="14" spans="1:13" ht="87" customHeight="1" x14ac:dyDescent="0.25">
      <c r="A14" s="19" t="s">
        <v>326</v>
      </c>
      <c r="B14" s="42" t="str">
        <f>'Подпрограмма 4'!B12</f>
        <v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v>
      </c>
      <c r="C14" s="17">
        <v>42607</v>
      </c>
      <c r="D14" s="17">
        <v>42642</v>
      </c>
      <c r="E14" s="55" t="s">
        <v>191</v>
      </c>
      <c r="F14" s="55" t="s">
        <v>190</v>
      </c>
      <c r="G14" s="55" t="s">
        <v>205</v>
      </c>
      <c r="H14" s="54">
        <v>42855</v>
      </c>
      <c r="I14" s="13">
        <v>1447.94</v>
      </c>
      <c r="J14" s="13"/>
      <c r="K14" s="35">
        <f t="shared" ref="K14:K19" si="2">M14</f>
        <v>1469.38284</v>
      </c>
      <c r="L14" s="35"/>
      <c r="M14" s="13">
        <f>'Подпрограмма 4'!M12</f>
        <v>1469.38284</v>
      </c>
    </row>
    <row r="15" spans="1:13" ht="87" customHeight="1" x14ac:dyDescent="0.25">
      <c r="A15" s="19" t="s">
        <v>570</v>
      </c>
      <c r="B15" s="42" t="str">
        <f>'Подпрограмма 4'!B13</f>
        <v>Разработка проектной документации на реконструкцию тепловых сетей в п. Харута</v>
      </c>
      <c r="C15" s="91"/>
      <c r="D15" s="91"/>
      <c r="E15" s="55" t="s">
        <v>331</v>
      </c>
      <c r="F15" s="55" t="s">
        <v>332</v>
      </c>
      <c r="G15" s="55" t="str">
        <f>'Подпрограмма 4'!D13</f>
        <v>МКУ ЗР "Северное"</v>
      </c>
      <c r="H15" s="54">
        <v>43250</v>
      </c>
      <c r="I15" s="13">
        <v>2520</v>
      </c>
      <c r="J15" s="13"/>
      <c r="K15" s="35">
        <f t="shared" si="2"/>
        <v>0</v>
      </c>
      <c r="L15" s="35"/>
      <c r="M15" s="13">
        <f>'Подпрограмма 4'!O13</f>
        <v>0</v>
      </c>
    </row>
    <row r="16" spans="1:13" ht="87" customHeight="1" x14ac:dyDescent="0.25">
      <c r="A16" s="19" t="s">
        <v>327</v>
      </c>
      <c r="B16" s="42" t="str">
        <f>'Подпрограмма 4'!B14</f>
        <v>Установка ГРПБ (газорегуляторный пункт блочный) в п. Красное</v>
      </c>
      <c r="C16" s="91"/>
      <c r="D16" s="91"/>
      <c r="E16" s="23" t="s">
        <v>569</v>
      </c>
      <c r="F16" s="55" t="s">
        <v>333</v>
      </c>
      <c r="G16" s="55" t="str">
        <f>'Подпрограмма 4'!D14</f>
        <v>МКУ ЗР "Северное"</v>
      </c>
      <c r="H16" s="54">
        <v>43465</v>
      </c>
      <c r="I16" s="13">
        <v>2213.86</v>
      </c>
      <c r="J16" s="13"/>
      <c r="K16" s="35">
        <f t="shared" si="2"/>
        <v>2213.8567600000001</v>
      </c>
      <c r="L16" s="35"/>
      <c r="M16" s="13">
        <f>'Подпрограмма 4'!M14</f>
        <v>2213.8567600000001</v>
      </c>
    </row>
    <row r="17" spans="1:13" ht="87" customHeight="1" x14ac:dyDescent="0.25">
      <c r="A17" s="205" t="s">
        <v>328</v>
      </c>
      <c r="B17" s="207" t="str">
        <f>'Подпрограмма 4'!B15</f>
        <v>Строительство объекта "Тепловые сети в с. Нижняя Пеша Ненецкого автономного округа"</v>
      </c>
      <c r="C17" s="91"/>
      <c r="D17" s="91"/>
      <c r="E17" s="99" t="s">
        <v>566</v>
      </c>
      <c r="F17" s="55" t="s">
        <v>348</v>
      </c>
      <c r="G17" s="55" t="str">
        <f>'Подпрограмма 4'!D15</f>
        <v>МКУ ЗР "Северное"</v>
      </c>
      <c r="H17" s="112">
        <v>2018</v>
      </c>
      <c r="I17" s="13">
        <v>30</v>
      </c>
      <c r="J17" s="13"/>
      <c r="K17" s="35">
        <v>30</v>
      </c>
      <c r="L17" s="35"/>
      <c r="M17" s="209">
        <f>'Подпрограмма 4'!K15</f>
        <v>81.215540000000004</v>
      </c>
    </row>
    <row r="18" spans="1:13" ht="87" customHeight="1" x14ac:dyDescent="0.25">
      <c r="A18" s="206"/>
      <c r="B18" s="208"/>
      <c r="C18" s="91"/>
      <c r="D18" s="91"/>
      <c r="E18" s="99" t="s">
        <v>567</v>
      </c>
      <c r="F18" s="55" t="s">
        <v>568</v>
      </c>
      <c r="G18" s="55" t="str">
        <f>'Подпрограмма 4'!D16</f>
        <v>МКУ ЗР "Северное"</v>
      </c>
      <c r="H18" s="112">
        <v>2018</v>
      </c>
      <c r="I18" s="13">
        <v>51.3</v>
      </c>
      <c r="J18" s="13"/>
      <c r="K18" s="35">
        <v>51.3</v>
      </c>
      <c r="L18" s="35"/>
      <c r="M18" s="210"/>
    </row>
    <row r="19" spans="1:13" ht="87" customHeight="1" x14ac:dyDescent="0.25">
      <c r="A19" s="19" t="s">
        <v>329</v>
      </c>
      <c r="B19" s="42" t="str">
        <f>'Подпрограмма 4'!B16</f>
        <v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v>
      </c>
      <c r="C19" s="91"/>
      <c r="D19" s="91"/>
      <c r="E19" s="55" t="s">
        <v>334</v>
      </c>
      <c r="F19" s="55" t="s">
        <v>335</v>
      </c>
      <c r="G19" s="55" t="str">
        <f>'Подпрограмма 4'!D16</f>
        <v>МКУ ЗР "Северное"</v>
      </c>
      <c r="H19" s="112">
        <v>2018</v>
      </c>
      <c r="I19" s="13">
        <v>3193.6</v>
      </c>
      <c r="J19" s="13"/>
      <c r="K19" s="35">
        <f t="shared" si="2"/>
        <v>2815.9397600000002</v>
      </c>
      <c r="L19" s="35"/>
      <c r="M19" s="13">
        <f>'Подпрограмма 4'!M16</f>
        <v>2815.9397600000002</v>
      </c>
    </row>
    <row r="20" spans="1:13" ht="46.5" customHeight="1" x14ac:dyDescent="0.25">
      <c r="A20" s="19" t="s">
        <v>367</v>
      </c>
      <c r="B20" s="42" t="str">
        <f>'Подпрограмма 4'!B17</f>
        <v>Ремонт ЛЭП в с. Шойна МО "Шоинский сельсовет" НАО</v>
      </c>
      <c r="C20" s="91"/>
      <c r="D20" s="91"/>
      <c r="E20" s="211" t="s">
        <v>42</v>
      </c>
      <c r="F20" s="212"/>
      <c r="G20" s="55" t="s">
        <v>205</v>
      </c>
      <c r="H20" s="54"/>
      <c r="I20" s="13"/>
      <c r="J20" s="13"/>
      <c r="K20" s="35">
        <f t="shared" ref="K20" si="3">M20</f>
        <v>382.76576</v>
      </c>
      <c r="L20" s="35"/>
      <c r="M20" s="13">
        <f>'Подпрограмма 4'!M17</f>
        <v>382.76576</v>
      </c>
    </row>
    <row r="21" spans="1:13" ht="51.75" customHeight="1" x14ac:dyDescent="0.25">
      <c r="A21" s="19" t="s">
        <v>368</v>
      </c>
      <c r="B21" s="42" t="str">
        <f>'Подпрограмма 4'!B19</f>
        <v>Приобретение КТП-10/0,4 кВ (мощность 100, 160, 250, 400 кВа) для капитального ремонта ЛЭП в с. Коткино</v>
      </c>
      <c r="C21" s="91"/>
      <c r="D21" s="91"/>
      <c r="E21" s="211" t="s">
        <v>42</v>
      </c>
      <c r="F21" s="212"/>
      <c r="G21" s="55" t="s">
        <v>205</v>
      </c>
      <c r="H21" s="54"/>
      <c r="I21" s="13"/>
      <c r="J21" s="13"/>
      <c r="K21" s="35">
        <f t="shared" ref="K21" si="4">M21</f>
        <v>3800.5</v>
      </c>
      <c r="L21" s="35"/>
      <c r="M21" s="13">
        <f>'Подпрограмма 4'!I19</f>
        <v>3800.5</v>
      </c>
    </row>
    <row r="22" spans="1:13" ht="46.5" customHeight="1" x14ac:dyDescent="0.25">
      <c r="A22" s="19" t="s">
        <v>494</v>
      </c>
      <c r="B22" s="42" t="str">
        <f>'Подпрограмма 4'!B20</f>
        <v>Приобретение опор деревянных С2 (199 шт.) для капитального ремонта ЛЭП в с. Коткино</v>
      </c>
      <c r="C22" s="91"/>
      <c r="D22" s="91"/>
      <c r="E22" s="211" t="s">
        <v>42</v>
      </c>
      <c r="F22" s="212"/>
      <c r="G22" s="55" t="s">
        <v>205</v>
      </c>
      <c r="H22" s="54"/>
      <c r="I22" s="13"/>
      <c r="J22" s="13"/>
      <c r="K22" s="35">
        <f t="shared" ref="K22" si="5">M22</f>
        <v>1795.8</v>
      </c>
      <c r="L22" s="35"/>
      <c r="M22" s="13">
        <f>'Подпрограмма 4'!I20</f>
        <v>1795.8</v>
      </c>
    </row>
    <row r="23" spans="1:13" ht="51.75" customHeight="1" x14ac:dyDescent="0.25">
      <c r="A23" s="19" t="s">
        <v>495</v>
      </c>
      <c r="B23" s="42" t="str">
        <f>'Подпрограмма 4'!B21</f>
        <v>Капитальный ремонт ЛЭП в п. Красное (объект B, C, D, E)</v>
      </c>
      <c r="C23" s="91"/>
      <c r="D23" s="91"/>
      <c r="E23" s="26" t="s">
        <v>492</v>
      </c>
      <c r="F23" s="131" t="s">
        <v>493</v>
      </c>
      <c r="G23" s="167" t="s">
        <v>26</v>
      </c>
      <c r="H23" s="54">
        <v>43503</v>
      </c>
      <c r="I23" s="13">
        <v>5206.1385</v>
      </c>
      <c r="J23" s="13"/>
      <c r="K23" s="35">
        <f t="shared" ref="K23" si="6">M23</f>
        <v>5206.1385</v>
      </c>
      <c r="L23" s="35"/>
      <c r="M23" s="13">
        <f>'Подпрограмма 4'!I21</f>
        <v>5206.1385</v>
      </c>
    </row>
    <row r="24" spans="1:13" ht="15" customHeight="1" x14ac:dyDescent="0.25">
      <c r="A24" s="188" t="s">
        <v>178</v>
      </c>
      <c r="B24" s="189"/>
      <c r="C24" s="189"/>
      <c r="D24" s="189"/>
      <c r="E24" s="189"/>
      <c r="F24" s="189"/>
      <c r="G24" s="189"/>
      <c r="H24" s="189"/>
      <c r="I24" s="190"/>
      <c r="J24" s="18">
        <f>SUM(J7:J14)</f>
        <v>0</v>
      </c>
      <c r="K24" s="18">
        <f>SUM(K7:K23)</f>
        <v>140049.87079999998</v>
      </c>
      <c r="L24" s="18">
        <f>SUM(L7:L19)</f>
        <v>0</v>
      </c>
      <c r="M24" s="18">
        <f>SUM(M7:M23)</f>
        <v>120051.18403999999</v>
      </c>
    </row>
  </sheetData>
  <mergeCells count="32">
    <mergeCell ref="M4:M5"/>
    <mergeCell ref="A24:I24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  <mergeCell ref="E20:F20"/>
    <mergeCell ref="E21:F21"/>
    <mergeCell ref="E22:F22"/>
    <mergeCell ref="A17:A18"/>
    <mergeCell ref="B17:B18"/>
    <mergeCell ref="M17:M18"/>
    <mergeCell ref="A9:A10"/>
    <mergeCell ref="B9:B10"/>
    <mergeCell ref="M9:M10"/>
    <mergeCell ref="B11:B12"/>
    <mergeCell ref="A11:A12"/>
    <mergeCell ref="M11:M12"/>
    <mergeCell ref="G9:G10"/>
    <mergeCell ref="G11:G12"/>
  </mergeCells>
  <pageMargins left="0.15748031496062992" right="0.15748031496062992" top="0.23622047244094491" bottom="0.31496062992125984" header="0.94488188976377963" footer="0.31496062992125984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36"/>
  <sheetViews>
    <sheetView tabSelected="1" view="pageBreakPreview" topLeftCell="A85" zoomScale="70" zoomScaleNormal="90" zoomScaleSheetLayoutView="70" workbookViewId="0">
      <selection activeCell="A91" sqref="A91"/>
    </sheetView>
  </sheetViews>
  <sheetFormatPr defaultRowHeight="16.5" x14ac:dyDescent="0.25"/>
  <cols>
    <col min="1" max="1" width="8.710937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5.28515625" style="1" hidden="1" customWidth="1"/>
    <col min="7" max="7" width="16.85546875" style="1" customWidth="1"/>
    <col min="8" max="8" width="14.85546875" style="1" customWidth="1"/>
    <col min="9" max="9" width="15.28515625" style="1" hidden="1" customWidth="1"/>
    <col min="10" max="10" width="16.42578125" style="1" customWidth="1"/>
    <col min="11" max="11" width="14" style="1" customWidth="1"/>
    <col min="12" max="12" width="15.28515625" style="1" hidden="1" customWidth="1"/>
    <col min="13" max="13" width="16.140625" style="1" customWidth="1"/>
    <col min="14" max="14" width="24.42578125" style="1" customWidth="1"/>
    <col min="15" max="15" width="26.140625" style="1" customWidth="1"/>
    <col min="16" max="16" width="9.140625" style="1"/>
    <col min="17" max="17" width="22" style="1" customWidth="1"/>
    <col min="18" max="16384" width="9.140625" style="1"/>
  </cols>
  <sheetData>
    <row r="1" spans="1:15" ht="51" customHeight="1" x14ac:dyDescent="0.25">
      <c r="A1" s="171" t="s">
        <v>235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ht="18.75" customHeight="1" x14ac:dyDescent="0.25">
      <c r="A2" s="172" t="s">
        <v>433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3"/>
    </row>
    <row r="3" spans="1:15" s="2" customFormat="1" ht="30.75" customHeight="1" x14ac:dyDescent="0.25">
      <c r="A3" s="170" t="s">
        <v>21</v>
      </c>
      <c r="B3" s="170" t="s">
        <v>19</v>
      </c>
      <c r="C3" s="170" t="s">
        <v>7</v>
      </c>
      <c r="D3" s="170" t="s">
        <v>20</v>
      </c>
      <c r="E3" s="174" t="s">
        <v>212</v>
      </c>
      <c r="F3" s="175"/>
      <c r="G3" s="176"/>
      <c r="H3" s="170" t="s">
        <v>8</v>
      </c>
      <c r="I3" s="170"/>
      <c r="J3" s="170"/>
      <c r="K3" s="170" t="s">
        <v>9</v>
      </c>
      <c r="L3" s="170"/>
      <c r="M3" s="170"/>
      <c r="N3" s="170" t="s">
        <v>468</v>
      </c>
      <c r="O3" s="170" t="s">
        <v>469</v>
      </c>
    </row>
    <row r="4" spans="1:15" s="2" customFormat="1" ht="87" customHeight="1" x14ac:dyDescent="0.25">
      <c r="A4" s="170"/>
      <c r="B4" s="170"/>
      <c r="C4" s="170"/>
      <c r="D4" s="170"/>
      <c r="E4" s="104" t="s">
        <v>1</v>
      </c>
      <c r="F4" s="104" t="s">
        <v>10</v>
      </c>
      <c r="G4" s="127" t="s">
        <v>466</v>
      </c>
      <c r="H4" s="104" t="s">
        <v>1</v>
      </c>
      <c r="I4" s="104" t="s">
        <v>10</v>
      </c>
      <c r="J4" s="127" t="s">
        <v>466</v>
      </c>
      <c r="K4" s="104" t="s">
        <v>1</v>
      </c>
      <c r="L4" s="104" t="s">
        <v>10</v>
      </c>
      <c r="M4" s="127" t="s">
        <v>466</v>
      </c>
      <c r="N4" s="170"/>
      <c r="O4" s="170"/>
    </row>
    <row r="5" spans="1:15" s="2" customFormat="1" ht="22.5" customHeight="1" x14ac:dyDescent="0.25">
      <c r="A5" s="104">
        <v>1</v>
      </c>
      <c r="B5" s="104">
        <v>2</v>
      </c>
      <c r="C5" s="104">
        <v>3</v>
      </c>
      <c r="D5" s="104">
        <v>4</v>
      </c>
      <c r="E5" s="126">
        <v>5</v>
      </c>
      <c r="F5" s="126">
        <v>6</v>
      </c>
      <c r="G5" s="126">
        <v>6</v>
      </c>
      <c r="H5" s="126">
        <v>7</v>
      </c>
      <c r="I5" s="126">
        <v>9</v>
      </c>
      <c r="J5" s="126">
        <v>8</v>
      </c>
      <c r="K5" s="126">
        <v>9</v>
      </c>
      <c r="L5" s="126">
        <v>12</v>
      </c>
      <c r="M5" s="126">
        <v>10</v>
      </c>
      <c r="N5" s="126">
        <v>11</v>
      </c>
      <c r="O5" s="126">
        <v>12</v>
      </c>
    </row>
    <row r="6" spans="1:15" s="2" customFormat="1" ht="26.25" customHeight="1" x14ac:dyDescent="0.25">
      <c r="A6" s="105"/>
      <c r="B6" s="198" t="s">
        <v>88</v>
      </c>
      <c r="C6" s="198"/>
      <c r="D6" s="198"/>
      <c r="E6" s="36">
        <f t="shared" ref="E6:M6" si="0">SUM(E7:E10)</f>
        <v>3854.7999999999997</v>
      </c>
      <c r="F6" s="36">
        <f t="shared" si="0"/>
        <v>0</v>
      </c>
      <c r="G6" s="36">
        <f t="shared" si="0"/>
        <v>3854.7999999999997</v>
      </c>
      <c r="H6" s="36">
        <f t="shared" si="0"/>
        <v>2937.8467800000003</v>
      </c>
      <c r="I6" s="36">
        <f t="shared" si="0"/>
        <v>0</v>
      </c>
      <c r="J6" s="36">
        <f t="shared" si="0"/>
        <v>2937.8467800000003</v>
      </c>
      <c r="K6" s="36">
        <f t="shared" si="0"/>
        <v>2937.8467800000003</v>
      </c>
      <c r="L6" s="36">
        <f t="shared" si="0"/>
        <v>0</v>
      </c>
      <c r="M6" s="36">
        <f t="shared" si="0"/>
        <v>2937.8467800000003</v>
      </c>
      <c r="N6" s="29">
        <f>H6/E6</f>
        <v>0.7621269015253711</v>
      </c>
      <c r="O6" s="29">
        <f t="shared" ref="O6:O70" si="1">K6/E6</f>
        <v>0.7621269015253711</v>
      </c>
    </row>
    <row r="7" spans="1:15" s="2" customFormat="1" ht="66" x14ac:dyDescent="0.25">
      <c r="A7" s="27" t="s">
        <v>12</v>
      </c>
      <c r="B7" s="71" t="s">
        <v>229</v>
      </c>
      <c r="C7" s="51" t="s">
        <v>57</v>
      </c>
      <c r="D7" s="73" t="s">
        <v>3</v>
      </c>
      <c r="E7" s="33">
        <f t="shared" ref="E7:E10" si="2">G7</f>
        <v>1974.6</v>
      </c>
      <c r="F7" s="33" t="s">
        <v>18</v>
      </c>
      <c r="G7" s="33">
        <v>1974.6</v>
      </c>
      <c r="H7" s="33">
        <f>J7</f>
        <v>1974.5115000000001</v>
      </c>
      <c r="I7" s="33" t="s">
        <v>18</v>
      </c>
      <c r="J7" s="33">
        <v>1974.5115000000001</v>
      </c>
      <c r="K7" s="33">
        <f>M7</f>
        <v>1974.5115000000001</v>
      </c>
      <c r="L7" s="33" t="s">
        <v>18</v>
      </c>
      <c r="M7" s="33">
        <f>J7</f>
        <v>1974.5115000000001</v>
      </c>
      <c r="N7" s="28">
        <f>H7/E7</f>
        <v>0.99995518079611068</v>
      </c>
      <c r="O7" s="28">
        <f t="shared" ref="O7" si="3">K7/E7</f>
        <v>0.99995518079611068</v>
      </c>
    </row>
    <row r="8" spans="1:15" s="2" customFormat="1" ht="33" x14ac:dyDescent="0.25">
      <c r="A8" s="27" t="s">
        <v>13</v>
      </c>
      <c r="B8" s="75" t="s">
        <v>89</v>
      </c>
      <c r="C8" s="51" t="s">
        <v>57</v>
      </c>
      <c r="D8" s="51" t="s">
        <v>3</v>
      </c>
      <c r="E8" s="33">
        <f t="shared" si="2"/>
        <v>480.8</v>
      </c>
      <c r="F8" s="33" t="s">
        <v>18</v>
      </c>
      <c r="G8" s="33">
        <v>480.8</v>
      </c>
      <c r="H8" s="33">
        <f t="shared" ref="H8:H10" si="4">J8</f>
        <v>480.79570000000001</v>
      </c>
      <c r="I8" s="33" t="s">
        <v>18</v>
      </c>
      <c r="J8" s="33">
        <v>480.79570000000001</v>
      </c>
      <c r="K8" s="33">
        <f t="shared" ref="K8:K10" si="5">M8</f>
        <v>480.79570000000001</v>
      </c>
      <c r="L8" s="33" t="s">
        <v>18</v>
      </c>
      <c r="M8" s="33">
        <f>J8</f>
        <v>480.79570000000001</v>
      </c>
      <c r="N8" s="28">
        <f t="shared" ref="N8:N70" si="6">H8/E8</f>
        <v>0.99999105657237941</v>
      </c>
      <c r="O8" s="28">
        <f t="shared" si="1"/>
        <v>0.99999105657237941</v>
      </c>
    </row>
    <row r="9" spans="1:15" s="2" customFormat="1" ht="66" x14ac:dyDescent="0.25">
      <c r="A9" s="27" t="s">
        <v>14</v>
      </c>
      <c r="B9" s="61" t="s">
        <v>230</v>
      </c>
      <c r="C9" s="51" t="s">
        <v>57</v>
      </c>
      <c r="D9" s="73" t="s">
        <v>3</v>
      </c>
      <c r="E9" s="33">
        <f t="shared" si="2"/>
        <v>916.8</v>
      </c>
      <c r="F9" s="33" t="s">
        <v>18</v>
      </c>
      <c r="G9" s="33">
        <v>916.8</v>
      </c>
      <c r="H9" s="33">
        <f t="shared" si="4"/>
        <v>0</v>
      </c>
      <c r="I9" s="33" t="s">
        <v>18</v>
      </c>
      <c r="J9" s="33">
        <v>0</v>
      </c>
      <c r="K9" s="33">
        <f t="shared" si="5"/>
        <v>0</v>
      </c>
      <c r="L9" s="33" t="s">
        <v>18</v>
      </c>
      <c r="M9" s="33">
        <v>0</v>
      </c>
      <c r="N9" s="28">
        <v>0</v>
      </c>
      <c r="O9" s="28">
        <v>0</v>
      </c>
    </row>
    <row r="10" spans="1:15" s="2" customFormat="1" ht="82.5" x14ac:dyDescent="0.25">
      <c r="A10" s="27" t="s">
        <v>15</v>
      </c>
      <c r="B10" s="61" t="s">
        <v>243</v>
      </c>
      <c r="C10" s="51" t="s">
        <v>57</v>
      </c>
      <c r="D10" s="73" t="s">
        <v>3</v>
      </c>
      <c r="E10" s="33">
        <f t="shared" si="2"/>
        <v>482.6</v>
      </c>
      <c r="F10" s="33" t="s">
        <v>18</v>
      </c>
      <c r="G10" s="33">
        <v>482.6</v>
      </c>
      <c r="H10" s="33">
        <f t="shared" si="4"/>
        <v>482.53958</v>
      </c>
      <c r="I10" s="33" t="s">
        <v>18</v>
      </c>
      <c r="J10" s="33">
        <v>482.53958</v>
      </c>
      <c r="K10" s="33">
        <f t="shared" si="5"/>
        <v>482.53958</v>
      </c>
      <c r="L10" s="33" t="s">
        <v>18</v>
      </c>
      <c r="M10" s="33">
        <f>J10</f>
        <v>482.53958</v>
      </c>
      <c r="N10" s="28">
        <f t="shared" si="6"/>
        <v>0.99987480314960631</v>
      </c>
      <c r="O10" s="28">
        <f t="shared" si="1"/>
        <v>0.99987480314960631</v>
      </c>
    </row>
    <row r="11" spans="1:15" s="2" customFormat="1" ht="31.5" customHeight="1" x14ac:dyDescent="0.25">
      <c r="A11" s="30"/>
      <c r="B11" s="198" t="s">
        <v>90</v>
      </c>
      <c r="C11" s="198"/>
      <c r="D11" s="198"/>
      <c r="E11" s="36">
        <f>G11</f>
        <v>123882</v>
      </c>
      <c r="F11" s="36">
        <v>0</v>
      </c>
      <c r="G11" s="36">
        <f>G12+G14+G24</f>
        <v>123882</v>
      </c>
      <c r="H11" s="36">
        <f>H12+H14+H24</f>
        <v>120979.51306</v>
      </c>
      <c r="I11" s="36">
        <f>I12+I14+I24</f>
        <v>0</v>
      </c>
      <c r="J11" s="36">
        <f>J12+J14+J24</f>
        <v>120979.51306</v>
      </c>
      <c r="K11" s="36">
        <f>M11</f>
        <v>120979.51306</v>
      </c>
      <c r="L11" s="36">
        <f>L12+L14+L24</f>
        <v>0</v>
      </c>
      <c r="M11" s="36">
        <f>M12+M14+M24</f>
        <v>120979.51306</v>
      </c>
      <c r="N11" s="29">
        <f t="shared" si="6"/>
        <v>0.97657055149254934</v>
      </c>
      <c r="O11" s="29">
        <f t="shared" si="1"/>
        <v>0.97657055149254934</v>
      </c>
    </row>
    <row r="12" spans="1:15" s="2" customFormat="1" ht="31.5" customHeight="1" x14ac:dyDescent="0.25">
      <c r="A12" s="27" t="s">
        <v>39</v>
      </c>
      <c r="B12" s="198" t="s">
        <v>91</v>
      </c>
      <c r="C12" s="198"/>
      <c r="D12" s="198"/>
      <c r="E12" s="36">
        <f>SUM(E13)</f>
        <v>58162.9</v>
      </c>
      <c r="F12" s="36">
        <f t="shared" ref="F12" si="7">SUM(F13)</f>
        <v>0</v>
      </c>
      <c r="G12" s="36">
        <f>SUM(G13)</f>
        <v>58162.9</v>
      </c>
      <c r="H12" s="36">
        <f t="shared" ref="H12:M12" si="8">SUM(H13)</f>
        <v>58162.803500000002</v>
      </c>
      <c r="I12" s="36">
        <f t="shared" si="8"/>
        <v>0</v>
      </c>
      <c r="J12" s="36">
        <f t="shared" si="8"/>
        <v>58162.803500000002</v>
      </c>
      <c r="K12" s="36">
        <f t="shared" si="8"/>
        <v>58162.803500000002</v>
      </c>
      <c r="L12" s="36">
        <f t="shared" si="8"/>
        <v>0</v>
      </c>
      <c r="M12" s="36">
        <f t="shared" si="8"/>
        <v>58162.803500000002</v>
      </c>
      <c r="N12" s="29">
        <f t="shared" si="6"/>
        <v>0.99999834086677242</v>
      </c>
      <c r="O12" s="29">
        <f t="shared" si="1"/>
        <v>0.99999834086677242</v>
      </c>
    </row>
    <row r="13" spans="1:15" s="2" customFormat="1" ht="82.5" x14ac:dyDescent="0.25">
      <c r="A13" s="27" t="s">
        <v>103</v>
      </c>
      <c r="B13" s="76" t="s">
        <v>92</v>
      </c>
      <c r="C13" s="50" t="s">
        <v>57</v>
      </c>
      <c r="D13" s="50" t="s">
        <v>93</v>
      </c>
      <c r="E13" s="33">
        <f>G13</f>
        <v>58162.9</v>
      </c>
      <c r="F13" s="33"/>
      <c r="G13" s="33">
        <v>58162.9</v>
      </c>
      <c r="H13" s="33">
        <f>J13</f>
        <v>58162.803500000002</v>
      </c>
      <c r="I13" s="33" t="s">
        <v>18</v>
      </c>
      <c r="J13" s="33">
        <v>58162.803500000002</v>
      </c>
      <c r="K13" s="33">
        <f t="shared" ref="K13" si="9">M13</f>
        <v>58162.803500000002</v>
      </c>
      <c r="L13" s="33" t="s">
        <v>18</v>
      </c>
      <c r="M13" s="33">
        <f>J13</f>
        <v>58162.803500000002</v>
      </c>
      <c r="N13" s="28">
        <f t="shared" si="6"/>
        <v>0.99999834086677242</v>
      </c>
      <c r="O13" s="28">
        <f t="shared" si="1"/>
        <v>0.99999834086677242</v>
      </c>
    </row>
    <row r="14" spans="1:15" s="2" customFormat="1" ht="69.75" customHeight="1" x14ac:dyDescent="0.25">
      <c r="A14" s="27" t="s">
        <v>40</v>
      </c>
      <c r="B14" s="198" t="s">
        <v>540</v>
      </c>
      <c r="C14" s="198"/>
      <c r="D14" s="198"/>
      <c r="E14" s="36">
        <f>SUM(E15:E23)</f>
        <v>61013.200000000004</v>
      </c>
      <c r="F14" s="36">
        <f t="shared" ref="F14" si="10">SUM(F15:F23)</f>
        <v>0</v>
      </c>
      <c r="G14" s="36">
        <f>SUM(G15:G23)</f>
        <v>61013.200000000004</v>
      </c>
      <c r="H14" s="36">
        <f>SUM(H15:H23)</f>
        <v>58193.52543999999</v>
      </c>
      <c r="I14" s="36">
        <v>0</v>
      </c>
      <c r="J14" s="36">
        <f>SUM(J15:J23)</f>
        <v>58193.52543999999</v>
      </c>
      <c r="K14" s="36">
        <f>M14</f>
        <v>58193.52543999999</v>
      </c>
      <c r="L14" s="36">
        <v>0</v>
      </c>
      <c r="M14" s="36">
        <f>SUM(M15:M23)</f>
        <v>58193.52543999999</v>
      </c>
      <c r="N14" s="29">
        <f>H14/E14</f>
        <v>0.95378582732916783</v>
      </c>
      <c r="O14" s="29">
        <f t="shared" si="1"/>
        <v>0.95378582732916783</v>
      </c>
    </row>
    <row r="15" spans="1:15" s="2" customFormat="1" ht="31.5" customHeight="1" x14ac:dyDescent="0.25">
      <c r="A15" s="77" t="s">
        <v>104</v>
      </c>
      <c r="B15" s="78" t="s">
        <v>44</v>
      </c>
      <c r="C15" s="31" t="s">
        <v>57</v>
      </c>
      <c r="D15" s="31" t="s">
        <v>26</v>
      </c>
      <c r="E15" s="33">
        <f>G15</f>
        <v>6694.3</v>
      </c>
      <c r="F15" s="33"/>
      <c r="G15" s="49">
        <v>6694.3</v>
      </c>
      <c r="H15" s="49">
        <f>J15</f>
        <v>6694.3</v>
      </c>
      <c r="I15" s="36" t="s">
        <v>18</v>
      </c>
      <c r="J15" s="33">
        <v>6694.3</v>
      </c>
      <c r="K15" s="33">
        <f>M15</f>
        <v>6694.3</v>
      </c>
      <c r="L15" s="36" t="s">
        <v>18</v>
      </c>
      <c r="M15" s="33">
        <f t="shared" ref="M15:M23" si="11">J15</f>
        <v>6694.3</v>
      </c>
      <c r="N15" s="28">
        <f t="shared" si="6"/>
        <v>1</v>
      </c>
      <c r="O15" s="28">
        <f t="shared" si="1"/>
        <v>1</v>
      </c>
    </row>
    <row r="16" spans="1:15" s="2" customFormat="1" ht="31.5" customHeight="1" x14ac:dyDescent="0.25">
      <c r="A16" s="77" t="s">
        <v>105</v>
      </c>
      <c r="B16" s="79" t="s">
        <v>94</v>
      </c>
      <c r="C16" s="31" t="s">
        <v>57</v>
      </c>
      <c r="D16" s="31" t="s">
        <v>26</v>
      </c>
      <c r="E16" s="33">
        <f t="shared" ref="E16:E23" si="12">G16</f>
        <v>7451.2</v>
      </c>
      <c r="F16" s="33"/>
      <c r="G16" s="49">
        <v>7451.2</v>
      </c>
      <c r="H16" s="49">
        <f t="shared" ref="H16:H23" si="13">J16</f>
        <v>5130.59</v>
      </c>
      <c r="I16" s="36" t="s">
        <v>18</v>
      </c>
      <c r="J16" s="33">
        <v>5130.59</v>
      </c>
      <c r="K16" s="33">
        <f t="shared" ref="K16:K23" si="14">M16</f>
        <v>5130.59</v>
      </c>
      <c r="L16" s="36" t="s">
        <v>18</v>
      </c>
      <c r="M16" s="33">
        <f t="shared" si="11"/>
        <v>5130.59</v>
      </c>
      <c r="N16" s="28">
        <f t="shared" ref="N16" si="15">H16/E16</f>
        <v>0.68855888984324676</v>
      </c>
      <c r="O16" s="28">
        <f t="shared" ref="O16" si="16">K16/E16</f>
        <v>0.68855888984324676</v>
      </c>
    </row>
    <row r="17" spans="1:15" s="2" customFormat="1" ht="31.5" customHeight="1" x14ac:dyDescent="0.25">
      <c r="A17" s="77" t="s">
        <v>106</v>
      </c>
      <c r="B17" s="78" t="s">
        <v>45</v>
      </c>
      <c r="C17" s="31" t="s">
        <v>57</v>
      </c>
      <c r="D17" s="31" t="s">
        <v>26</v>
      </c>
      <c r="E17" s="33">
        <f t="shared" si="12"/>
        <v>4909.6000000000004</v>
      </c>
      <c r="F17" s="33"/>
      <c r="G17" s="49">
        <v>4909.6000000000004</v>
      </c>
      <c r="H17" s="49">
        <f t="shared" si="13"/>
        <v>4909.5991400000003</v>
      </c>
      <c r="I17" s="36" t="s">
        <v>18</v>
      </c>
      <c r="J17" s="33">
        <v>4909.5991400000003</v>
      </c>
      <c r="K17" s="33">
        <f t="shared" si="14"/>
        <v>4909.5991400000003</v>
      </c>
      <c r="L17" s="36" t="s">
        <v>18</v>
      </c>
      <c r="M17" s="33">
        <f t="shared" si="11"/>
        <v>4909.5991400000003</v>
      </c>
      <c r="N17" s="28">
        <f t="shared" si="6"/>
        <v>0.99999982483298022</v>
      </c>
      <c r="O17" s="28">
        <f t="shared" si="1"/>
        <v>0.99999982483298022</v>
      </c>
    </row>
    <row r="18" spans="1:15" s="2" customFormat="1" ht="31.5" customHeight="1" x14ac:dyDescent="0.25">
      <c r="A18" s="77" t="s">
        <v>258</v>
      </c>
      <c r="B18" s="78" t="s">
        <v>48</v>
      </c>
      <c r="C18" s="31" t="s">
        <v>57</v>
      </c>
      <c r="D18" s="31" t="s">
        <v>26</v>
      </c>
      <c r="E18" s="33">
        <f t="shared" si="12"/>
        <v>6747.1</v>
      </c>
      <c r="F18" s="33"/>
      <c r="G18" s="49">
        <v>6747.1</v>
      </c>
      <c r="H18" s="49">
        <f t="shared" si="13"/>
        <v>6747.1</v>
      </c>
      <c r="I18" s="36" t="s">
        <v>18</v>
      </c>
      <c r="J18" s="33">
        <v>6747.1</v>
      </c>
      <c r="K18" s="33">
        <f t="shared" si="14"/>
        <v>6747.1</v>
      </c>
      <c r="L18" s="36" t="s">
        <v>18</v>
      </c>
      <c r="M18" s="33">
        <f t="shared" si="11"/>
        <v>6747.1</v>
      </c>
      <c r="N18" s="28">
        <f t="shared" si="6"/>
        <v>1</v>
      </c>
      <c r="O18" s="28">
        <f t="shared" si="1"/>
        <v>1</v>
      </c>
    </row>
    <row r="19" spans="1:15" s="2" customFormat="1" ht="31.5" customHeight="1" x14ac:dyDescent="0.25">
      <c r="A19" s="77" t="s">
        <v>107</v>
      </c>
      <c r="B19" s="78" t="s">
        <v>61</v>
      </c>
      <c r="C19" s="31" t="s">
        <v>57</v>
      </c>
      <c r="D19" s="31" t="s">
        <v>26</v>
      </c>
      <c r="E19" s="33">
        <f t="shared" si="12"/>
        <v>5936.4</v>
      </c>
      <c r="F19" s="33"/>
      <c r="G19" s="49">
        <v>5936.4</v>
      </c>
      <c r="H19" s="49">
        <f t="shared" si="13"/>
        <v>5785.5354600000001</v>
      </c>
      <c r="I19" s="36" t="s">
        <v>18</v>
      </c>
      <c r="J19" s="33">
        <v>5785.5354600000001</v>
      </c>
      <c r="K19" s="33">
        <f t="shared" si="14"/>
        <v>5785.5354600000001</v>
      </c>
      <c r="L19" s="36" t="s">
        <v>18</v>
      </c>
      <c r="M19" s="33">
        <f t="shared" si="11"/>
        <v>5785.5354600000001</v>
      </c>
      <c r="N19" s="28">
        <f t="shared" si="6"/>
        <v>0.97458652718819494</v>
      </c>
      <c r="O19" s="28">
        <f t="shared" si="1"/>
        <v>0.97458652718819494</v>
      </c>
    </row>
    <row r="20" spans="1:15" s="2" customFormat="1" ht="31.5" customHeight="1" x14ac:dyDescent="0.25">
      <c r="A20" s="77" t="s">
        <v>259</v>
      </c>
      <c r="B20" s="78" t="s">
        <v>51</v>
      </c>
      <c r="C20" s="31" t="s">
        <v>57</v>
      </c>
      <c r="D20" s="31" t="s">
        <v>26</v>
      </c>
      <c r="E20" s="33">
        <f t="shared" si="12"/>
        <v>10516.6</v>
      </c>
      <c r="F20" s="33"/>
      <c r="G20" s="49">
        <v>10516.6</v>
      </c>
      <c r="H20" s="49">
        <f t="shared" si="13"/>
        <v>10513.56783</v>
      </c>
      <c r="I20" s="36" t="s">
        <v>18</v>
      </c>
      <c r="J20" s="33">
        <v>10513.56783</v>
      </c>
      <c r="K20" s="33">
        <f t="shared" si="14"/>
        <v>10513.56783</v>
      </c>
      <c r="L20" s="36" t="s">
        <v>18</v>
      </c>
      <c r="M20" s="33">
        <f t="shared" si="11"/>
        <v>10513.56783</v>
      </c>
      <c r="N20" s="28">
        <f t="shared" si="6"/>
        <v>0.99971167772854341</v>
      </c>
      <c r="O20" s="28">
        <f t="shared" si="1"/>
        <v>0.99971167772854341</v>
      </c>
    </row>
    <row r="21" spans="1:15" s="2" customFormat="1" ht="33" x14ac:dyDescent="0.25">
      <c r="A21" s="77" t="s">
        <v>108</v>
      </c>
      <c r="B21" s="78" t="s">
        <v>80</v>
      </c>
      <c r="C21" s="31" t="s">
        <v>57</v>
      </c>
      <c r="D21" s="31" t="s">
        <v>26</v>
      </c>
      <c r="E21" s="33">
        <f t="shared" si="12"/>
        <v>5707.8</v>
      </c>
      <c r="F21" s="33"/>
      <c r="G21" s="49">
        <v>5707.8</v>
      </c>
      <c r="H21" s="49">
        <f t="shared" si="13"/>
        <v>5422.5565500000002</v>
      </c>
      <c r="I21" s="36" t="s">
        <v>18</v>
      </c>
      <c r="J21" s="33">
        <v>5422.5565500000002</v>
      </c>
      <c r="K21" s="33">
        <f t="shared" si="14"/>
        <v>5422.5565500000002</v>
      </c>
      <c r="L21" s="36" t="s">
        <v>18</v>
      </c>
      <c r="M21" s="33">
        <f t="shared" si="11"/>
        <v>5422.5565500000002</v>
      </c>
      <c r="N21" s="28">
        <f t="shared" si="6"/>
        <v>0.95002567539156946</v>
      </c>
      <c r="O21" s="28">
        <f t="shared" si="1"/>
        <v>0.95002567539156946</v>
      </c>
    </row>
    <row r="22" spans="1:15" s="2" customFormat="1" ht="33" x14ac:dyDescent="0.25">
      <c r="A22" s="77" t="s">
        <v>109</v>
      </c>
      <c r="B22" s="78" t="s">
        <v>52</v>
      </c>
      <c r="C22" s="31" t="s">
        <v>57</v>
      </c>
      <c r="D22" s="31" t="s">
        <v>26</v>
      </c>
      <c r="E22" s="33">
        <f t="shared" si="12"/>
        <v>9156.2999999999993</v>
      </c>
      <c r="F22" s="33"/>
      <c r="G22" s="49">
        <v>9156.2999999999993</v>
      </c>
      <c r="H22" s="49">
        <f t="shared" si="13"/>
        <v>9156.2999999999993</v>
      </c>
      <c r="I22" s="36" t="s">
        <v>18</v>
      </c>
      <c r="J22" s="33">
        <v>9156.2999999999993</v>
      </c>
      <c r="K22" s="33">
        <f t="shared" si="14"/>
        <v>9156.2999999999993</v>
      </c>
      <c r="L22" s="36" t="s">
        <v>18</v>
      </c>
      <c r="M22" s="33">
        <f t="shared" si="11"/>
        <v>9156.2999999999993</v>
      </c>
      <c r="N22" s="28">
        <f t="shared" si="6"/>
        <v>1</v>
      </c>
      <c r="O22" s="28">
        <f t="shared" si="1"/>
        <v>1</v>
      </c>
    </row>
    <row r="23" spans="1:15" s="2" customFormat="1" ht="33" x14ac:dyDescent="0.25">
      <c r="A23" s="77" t="s">
        <v>110</v>
      </c>
      <c r="B23" s="78" t="s">
        <v>54</v>
      </c>
      <c r="C23" s="31" t="s">
        <v>57</v>
      </c>
      <c r="D23" s="31" t="s">
        <v>26</v>
      </c>
      <c r="E23" s="33">
        <f t="shared" si="12"/>
        <v>3893.9</v>
      </c>
      <c r="F23" s="33"/>
      <c r="G23" s="49">
        <v>3893.9</v>
      </c>
      <c r="H23" s="49">
        <f t="shared" si="13"/>
        <v>3833.9764599999999</v>
      </c>
      <c r="I23" s="36" t="s">
        <v>18</v>
      </c>
      <c r="J23" s="33">
        <v>3833.9764599999999</v>
      </c>
      <c r="K23" s="33">
        <f t="shared" si="14"/>
        <v>3833.9764599999999</v>
      </c>
      <c r="L23" s="36" t="s">
        <v>18</v>
      </c>
      <c r="M23" s="33">
        <f t="shared" si="11"/>
        <v>3833.9764599999999</v>
      </c>
      <c r="N23" s="28">
        <f t="shared" si="6"/>
        <v>0.98461091964354497</v>
      </c>
      <c r="O23" s="28">
        <f t="shared" si="1"/>
        <v>0.98461091964354497</v>
      </c>
    </row>
    <row r="24" spans="1:15" s="2" customFormat="1" ht="31.5" customHeight="1" x14ac:dyDescent="0.25">
      <c r="A24" s="27" t="s">
        <v>41</v>
      </c>
      <c r="B24" s="198" t="s">
        <v>300</v>
      </c>
      <c r="C24" s="198"/>
      <c r="D24" s="198"/>
      <c r="E24" s="36">
        <f t="shared" ref="E24:F24" si="17">SUM(E25:E30)</f>
        <v>4705.8999999999996</v>
      </c>
      <c r="F24" s="36">
        <f t="shared" si="17"/>
        <v>0</v>
      </c>
      <c r="G24" s="36">
        <f>SUM(G25:G30)</f>
        <v>4705.8999999999996</v>
      </c>
      <c r="H24" s="36">
        <f t="shared" ref="H24:M24" si="18">SUM(H25:H30)</f>
        <v>4623.1841199999999</v>
      </c>
      <c r="I24" s="36">
        <f t="shared" si="18"/>
        <v>0</v>
      </c>
      <c r="J24" s="36">
        <f t="shared" si="18"/>
        <v>4623.1841199999999</v>
      </c>
      <c r="K24" s="36">
        <f t="shared" si="18"/>
        <v>4623.1841199999999</v>
      </c>
      <c r="L24" s="36">
        <f t="shared" si="18"/>
        <v>0</v>
      </c>
      <c r="M24" s="36">
        <f t="shared" si="18"/>
        <v>4623.1841199999999</v>
      </c>
      <c r="N24" s="29">
        <f>H24/E24</f>
        <v>0.9824229414139698</v>
      </c>
      <c r="O24" s="29">
        <f t="shared" ref="O24" si="19">K24/E24</f>
        <v>0.9824229414139698</v>
      </c>
    </row>
    <row r="25" spans="1:15" s="2" customFormat="1" ht="33" x14ac:dyDescent="0.25">
      <c r="A25" s="27" t="s">
        <v>111</v>
      </c>
      <c r="B25" s="70" t="s">
        <v>95</v>
      </c>
      <c r="C25" s="51" t="s">
        <v>57</v>
      </c>
      <c r="D25" s="51" t="s">
        <v>26</v>
      </c>
      <c r="E25" s="33">
        <f t="shared" ref="E25:E30" si="20">G25</f>
        <v>1100</v>
      </c>
      <c r="F25" s="33"/>
      <c r="G25" s="33">
        <v>1100</v>
      </c>
      <c r="H25" s="33">
        <f t="shared" ref="H25:H30" si="21">J25</f>
        <v>1100</v>
      </c>
      <c r="I25" s="33" t="s">
        <v>18</v>
      </c>
      <c r="J25" s="33">
        <v>1100</v>
      </c>
      <c r="K25" s="33">
        <f t="shared" ref="K25:K27" si="22">M25</f>
        <v>1100</v>
      </c>
      <c r="L25" s="33" t="s">
        <v>18</v>
      </c>
      <c r="M25" s="33">
        <f>J25</f>
        <v>1100</v>
      </c>
      <c r="N25" s="28">
        <f t="shared" ref="N25" si="23">H25/E25</f>
        <v>1</v>
      </c>
      <c r="O25" s="28">
        <f t="shared" ref="O25" si="24">K25/E25</f>
        <v>1</v>
      </c>
    </row>
    <row r="26" spans="1:15" s="2" customFormat="1" ht="33" x14ac:dyDescent="0.25">
      <c r="A26" s="27" t="s">
        <v>112</v>
      </c>
      <c r="B26" s="70" t="s">
        <v>371</v>
      </c>
      <c r="C26" s="51" t="s">
        <v>57</v>
      </c>
      <c r="D26" s="51" t="s">
        <v>26</v>
      </c>
      <c r="E26" s="33">
        <f t="shared" si="20"/>
        <v>844.7</v>
      </c>
      <c r="F26" s="33"/>
      <c r="G26" s="33">
        <v>844.7</v>
      </c>
      <c r="H26" s="33">
        <f t="shared" si="21"/>
        <v>844.69200000000001</v>
      </c>
      <c r="I26" s="33" t="s">
        <v>18</v>
      </c>
      <c r="J26" s="33">
        <v>844.69200000000001</v>
      </c>
      <c r="K26" s="33">
        <f t="shared" ref="K26" si="25">M26</f>
        <v>844.69200000000001</v>
      </c>
      <c r="L26" s="33" t="s">
        <v>18</v>
      </c>
      <c r="M26" s="33">
        <f t="shared" ref="M26:M30" si="26">J26</f>
        <v>844.69200000000001</v>
      </c>
      <c r="N26" s="28">
        <f t="shared" ref="N26" si="27">H26/E26</f>
        <v>0.99999052918195808</v>
      </c>
      <c r="O26" s="28">
        <f t="shared" ref="O26" si="28">K26/E26</f>
        <v>0.99999052918195808</v>
      </c>
    </row>
    <row r="27" spans="1:15" s="2" customFormat="1" ht="33" x14ac:dyDescent="0.25">
      <c r="A27" s="27" t="s">
        <v>113</v>
      </c>
      <c r="B27" s="70" t="s">
        <v>387</v>
      </c>
      <c r="C27" s="51" t="s">
        <v>255</v>
      </c>
      <c r="D27" s="51" t="s">
        <v>3</v>
      </c>
      <c r="E27" s="33">
        <f t="shared" si="20"/>
        <v>1000.5</v>
      </c>
      <c r="F27" s="33"/>
      <c r="G27" s="33">
        <v>1000.5</v>
      </c>
      <c r="H27" s="33">
        <f t="shared" si="21"/>
        <v>917.86300000000006</v>
      </c>
      <c r="I27" s="33" t="s">
        <v>18</v>
      </c>
      <c r="J27" s="33">
        <v>917.86300000000006</v>
      </c>
      <c r="K27" s="33">
        <f t="shared" si="22"/>
        <v>917.86300000000006</v>
      </c>
      <c r="L27" s="33" t="s">
        <v>18</v>
      </c>
      <c r="M27" s="33">
        <f t="shared" si="26"/>
        <v>917.86300000000006</v>
      </c>
      <c r="N27" s="28">
        <f t="shared" ref="N27" si="29">H27/E27</f>
        <v>0.91740429785107447</v>
      </c>
      <c r="O27" s="28">
        <f t="shared" ref="O27" si="30">K27/E27</f>
        <v>0.91740429785107447</v>
      </c>
    </row>
    <row r="28" spans="1:15" s="2" customFormat="1" ht="33" x14ac:dyDescent="0.25">
      <c r="A28" s="27" t="s">
        <v>309</v>
      </c>
      <c r="B28" s="70" t="s">
        <v>311</v>
      </c>
      <c r="C28" s="59" t="s">
        <v>57</v>
      </c>
      <c r="D28" s="59" t="s">
        <v>26</v>
      </c>
      <c r="E28" s="33">
        <f t="shared" si="20"/>
        <v>1148.2</v>
      </c>
      <c r="F28" s="33"/>
      <c r="G28" s="33">
        <v>1148.2</v>
      </c>
      <c r="H28" s="33">
        <f t="shared" si="21"/>
        <v>1148.1990000000001</v>
      </c>
      <c r="I28" s="33" t="s">
        <v>18</v>
      </c>
      <c r="J28" s="33">
        <v>1148.1990000000001</v>
      </c>
      <c r="K28" s="33">
        <f t="shared" ref="K28" si="31">M28</f>
        <v>1148.1990000000001</v>
      </c>
      <c r="L28" s="33" t="s">
        <v>18</v>
      </c>
      <c r="M28" s="33">
        <f t="shared" si="26"/>
        <v>1148.1990000000001</v>
      </c>
      <c r="N28" s="28">
        <f t="shared" ref="N28" si="32">H28/E28</f>
        <v>0.99999912907159039</v>
      </c>
      <c r="O28" s="28">
        <f t="shared" ref="O28" si="33">K28/E28</f>
        <v>0.99999912907159039</v>
      </c>
    </row>
    <row r="29" spans="1:15" s="2" customFormat="1" ht="66" x14ac:dyDescent="0.25">
      <c r="A29" s="27" t="s">
        <v>310</v>
      </c>
      <c r="B29" s="70" t="s">
        <v>308</v>
      </c>
      <c r="C29" s="216" t="s">
        <v>57</v>
      </c>
      <c r="D29" s="216" t="s">
        <v>3</v>
      </c>
      <c r="E29" s="33">
        <f t="shared" si="20"/>
        <v>10</v>
      </c>
      <c r="F29" s="33"/>
      <c r="G29" s="33">
        <v>10</v>
      </c>
      <c r="H29" s="33">
        <f t="shared" si="21"/>
        <v>10</v>
      </c>
      <c r="I29" s="33" t="s">
        <v>18</v>
      </c>
      <c r="J29" s="33">
        <v>10</v>
      </c>
      <c r="K29" s="33">
        <f t="shared" ref="K29" si="34">M29</f>
        <v>10</v>
      </c>
      <c r="L29" s="33" t="s">
        <v>18</v>
      </c>
      <c r="M29" s="33">
        <f t="shared" si="26"/>
        <v>10</v>
      </c>
      <c r="N29" s="28">
        <f t="shared" ref="N29" si="35">H29/E29</f>
        <v>1</v>
      </c>
      <c r="O29" s="28">
        <f t="shared" ref="O29" si="36">K29/E29</f>
        <v>1</v>
      </c>
    </row>
    <row r="30" spans="1:15" s="2" customFormat="1" ht="33" x14ac:dyDescent="0.25">
      <c r="A30" s="27" t="s">
        <v>496</v>
      </c>
      <c r="B30" s="70" t="s">
        <v>388</v>
      </c>
      <c r="C30" s="217"/>
      <c r="D30" s="217"/>
      <c r="E30" s="33">
        <f t="shared" si="20"/>
        <v>602.5</v>
      </c>
      <c r="F30" s="33"/>
      <c r="G30" s="33">
        <v>602.5</v>
      </c>
      <c r="H30" s="33">
        <f t="shared" si="21"/>
        <v>602.43011999999999</v>
      </c>
      <c r="I30" s="33" t="s">
        <v>18</v>
      </c>
      <c r="J30" s="33">
        <v>602.43011999999999</v>
      </c>
      <c r="K30" s="33">
        <f t="shared" ref="K30" si="37">M30</f>
        <v>602.43011999999999</v>
      </c>
      <c r="L30" s="33" t="s">
        <v>18</v>
      </c>
      <c r="M30" s="33">
        <f t="shared" si="26"/>
        <v>602.43011999999999</v>
      </c>
      <c r="N30" s="28">
        <f t="shared" ref="N30" si="38">H30/E30</f>
        <v>0.99988401659751036</v>
      </c>
      <c r="O30" s="28">
        <f t="shared" ref="O30" si="39">K30/E30</f>
        <v>0.99988401659751036</v>
      </c>
    </row>
    <row r="31" spans="1:15" s="2" customFormat="1" ht="31.5" customHeight="1" x14ac:dyDescent="0.25">
      <c r="A31" s="30"/>
      <c r="B31" s="198" t="s">
        <v>96</v>
      </c>
      <c r="C31" s="198"/>
      <c r="D31" s="198"/>
      <c r="E31" s="36">
        <f>E32+E52+E71+E73</f>
        <v>51676.499999999993</v>
      </c>
      <c r="F31" s="36">
        <f t="shared" ref="F31:H31" si="40">F32+F52+F71+F73</f>
        <v>0</v>
      </c>
      <c r="G31" s="36">
        <f t="shared" si="40"/>
        <v>51676.499999999993</v>
      </c>
      <c r="H31" s="36">
        <f t="shared" si="40"/>
        <v>47626.159609999988</v>
      </c>
      <c r="I31" s="36">
        <f t="shared" ref="I31:M31" si="41">I32+I52+I71+I73</f>
        <v>0</v>
      </c>
      <c r="J31" s="36">
        <f>J32+J52+J71+J73</f>
        <v>47626.159609999988</v>
      </c>
      <c r="K31" s="36">
        <f t="shared" si="41"/>
        <v>47626.159609999988</v>
      </c>
      <c r="L31" s="36">
        <f t="shared" ref="L31" si="42">L32+L52+L71+L73</f>
        <v>0</v>
      </c>
      <c r="M31" s="36">
        <f t="shared" si="41"/>
        <v>47626.159609999988</v>
      </c>
      <c r="N31" s="29">
        <f t="shared" si="6"/>
        <v>0.92162123228159787</v>
      </c>
      <c r="O31" s="29">
        <f t="shared" si="1"/>
        <v>0.92162123228159787</v>
      </c>
    </row>
    <row r="32" spans="1:15" s="2" customFormat="1" ht="31.5" customHeight="1" x14ac:dyDescent="0.25">
      <c r="A32" s="27" t="s">
        <v>62</v>
      </c>
      <c r="B32" s="198" t="s">
        <v>97</v>
      </c>
      <c r="C32" s="198"/>
      <c r="D32" s="198"/>
      <c r="E32" s="36">
        <f t="shared" ref="E32:F32" si="43">SUM(E33:E51)</f>
        <v>14634.399999999996</v>
      </c>
      <c r="F32" s="36">
        <f t="shared" si="43"/>
        <v>0</v>
      </c>
      <c r="G32" s="36">
        <f>SUM(G33:G51)</f>
        <v>14634.399999999996</v>
      </c>
      <c r="H32" s="36">
        <f t="shared" ref="H32:M32" si="44">SUM(H33:H51)</f>
        <v>14366.416519999997</v>
      </c>
      <c r="I32" s="36">
        <f t="shared" si="44"/>
        <v>0</v>
      </c>
      <c r="J32" s="36">
        <f>SUM(J33:J51)</f>
        <v>14366.416519999997</v>
      </c>
      <c r="K32" s="36">
        <f t="shared" si="44"/>
        <v>14366.416519999997</v>
      </c>
      <c r="L32" s="36">
        <f t="shared" si="44"/>
        <v>0</v>
      </c>
      <c r="M32" s="36">
        <f t="shared" si="44"/>
        <v>14366.416519999997</v>
      </c>
      <c r="N32" s="29">
        <f t="shared" si="6"/>
        <v>0.98168811293937575</v>
      </c>
      <c r="O32" s="29">
        <f t="shared" si="1"/>
        <v>0.98168811293937575</v>
      </c>
    </row>
    <row r="33" spans="1:15" s="2" customFormat="1" ht="31.5" customHeight="1" x14ac:dyDescent="0.25">
      <c r="A33" s="27" t="s">
        <v>121</v>
      </c>
      <c r="B33" s="78" t="s">
        <v>79</v>
      </c>
      <c r="C33" s="51" t="s">
        <v>57</v>
      </c>
      <c r="D33" s="51" t="s">
        <v>26</v>
      </c>
      <c r="E33" s="33">
        <f>G33</f>
        <v>81.099999999999994</v>
      </c>
      <c r="F33" s="33"/>
      <c r="G33" s="49">
        <v>81.099999999999994</v>
      </c>
      <c r="H33" s="49">
        <f>J33</f>
        <v>0</v>
      </c>
      <c r="I33" s="33" t="s">
        <v>18</v>
      </c>
      <c r="J33" s="33">
        <v>0</v>
      </c>
      <c r="K33" s="33">
        <f t="shared" ref="K33:K51" si="45">M33</f>
        <v>0</v>
      </c>
      <c r="L33" s="33" t="s">
        <v>18</v>
      </c>
      <c r="M33" s="33">
        <v>0</v>
      </c>
      <c r="N33" s="28">
        <v>0</v>
      </c>
      <c r="O33" s="28">
        <v>0</v>
      </c>
    </row>
    <row r="34" spans="1:15" s="2" customFormat="1" ht="31.5" customHeight="1" x14ac:dyDescent="0.25">
      <c r="A34" s="27" t="s">
        <v>122</v>
      </c>
      <c r="B34" s="78" t="s">
        <v>44</v>
      </c>
      <c r="C34" s="51" t="s">
        <v>57</v>
      </c>
      <c r="D34" s="51" t="s">
        <v>26</v>
      </c>
      <c r="E34" s="33">
        <f t="shared" ref="E34:E51" si="46">G34</f>
        <v>1962.5</v>
      </c>
      <c r="F34" s="33"/>
      <c r="G34" s="49">
        <f>430.6+1531.9</f>
        <v>1962.5</v>
      </c>
      <c r="H34" s="49">
        <f t="shared" ref="H34:H51" si="47">J34</f>
        <v>1962.5</v>
      </c>
      <c r="I34" s="33" t="s">
        <v>18</v>
      </c>
      <c r="J34" s="33">
        <v>1962.5</v>
      </c>
      <c r="K34" s="33">
        <f t="shared" si="45"/>
        <v>1962.5</v>
      </c>
      <c r="L34" s="33" t="s">
        <v>18</v>
      </c>
      <c r="M34" s="33">
        <f t="shared" ref="M34:M39" si="48">J34</f>
        <v>1962.5</v>
      </c>
      <c r="N34" s="28">
        <f t="shared" ref="N34" si="49">H34/E34</f>
        <v>1</v>
      </c>
      <c r="O34" s="28">
        <f t="shared" ref="O34" si="50">K34/E34</f>
        <v>1</v>
      </c>
    </row>
    <row r="35" spans="1:15" s="2" customFormat="1" ht="31.5" customHeight="1" x14ac:dyDescent="0.25">
      <c r="A35" s="27" t="s">
        <v>123</v>
      </c>
      <c r="B35" s="78" t="s">
        <v>98</v>
      </c>
      <c r="C35" s="51" t="s">
        <v>57</v>
      </c>
      <c r="D35" s="51" t="s">
        <v>26</v>
      </c>
      <c r="E35" s="33">
        <f t="shared" si="46"/>
        <v>5972.1</v>
      </c>
      <c r="F35" s="33"/>
      <c r="G35" s="49">
        <v>5972.1</v>
      </c>
      <c r="H35" s="49">
        <f t="shared" si="47"/>
        <v>5972.1</v>
      </c>
      <c r="I35" s="33" t="s">
        <v>18</v>
      </c>
      <c r="J35" s="33">
        <v>5972.1</v>
      </c>
      <c r="K35" s="33">
        <f t="shared" si="45"/>
        <v>5972.1</v>
      </c>
      <c r="L35" s="33" t="s">
        <v>18</v>
      </c>
      <c r="M35" s="33">
        <f t="shared" si="48"/>
        <v>5972.1</v>
      </c>
      <c r="N35" s="28">
        <f t="shared" ref="N35" si="51">H35/E35</f>
        <v>1</v>
      </c>
      <c r="O35" s="28">
        <f t="shared" ref="O35" si="52">K35/E35</f>
        <v>1</v>
      </c>
    </row>
    <row r="36" spans="1:15" s="2" customFormat="1" ht="31.5" customHeight="1" x14ac:dyDescent="0.25">
      <c r="A36" s="27" t="s">
        <v>124</v>
      </c>
      <c r="B36" s="78" t="s">
        <v>45</v>
      </c>
      <c r="C36" s="51" t="s">
        <v>57</v>
      </c>
      <c r="D36" s="51" t="s">
        <v>26</v>
      </c>
      <c r="E36" s="33">
        <f t="shared" si="46"/>
        <v>696.3</v>
      </c>
      <c r="F36" s="33"/>
      <c r="G36" s="49">
        <v>696.3</v>
      </c>
      <c r="H36" s="49">
        <f t="shared" si="47"/>
        <v>696.3</v>
      </c>
      <c r="I36" s="33" t="s">
        <v>18</v>
      </c>
      <c r="J36" s="33">
        <v>696.3</v>
      </c>
      <c r="K36" s="33">
        <f t="shared" si="45"/>
        <v>696.3</v>
      </c>
      <c r="L36" s="33" t="s">
        <v>18</v>
      </c>
      <c r="M36" s="33">
        <f t="shared" si="48"/>
        <v>696.3</v>
      </c>
      <c r="N36" s="28">
        <f t="shared" ref="N36" si="53">H36/E36</f>
        <v>1</v>
      </c>
      <c r="O36" s="28">
        <f t="shared" ref="O36" si="54">K36/E36</f>
        <v>1</v>
      </c>
    </row>
    <row r="37" spans="1:15" s="2" customFormat="1" ht="31.5" customHeight="1" x14ac:dyDescent="0.25">
      <c r="A37" s="27" t="s">
        <v>125</v>
      </c>
      <c r="B37" s="78" t="s">
        <v>46</v>
      </c>
      <c r="C37" s="51" t="s">
        <v>57</v>
      </c>
      <c r="D37" s="51" t="s">
        <v>26</v>
      </c>
      <c r="E37" s="33">
        <f t="shared" si="46"/>
        <v>281.8</v>
      </c>
      <c r="F37" s="33"/>
      <c r="G37" s="49">
        <v>281.8</v>
      </c>
      <c r="H37" s="49">
        <f t="shared" si="47"/>
        <v>281.8</v>
      </c>
      <c r="I37" s="33" t="s">
        <v>18</v>
      </c>
      <c r="J37" s="33">
        <v>281.8</v>
      </c>
      <c r="K37" s="33">
        <f t="shared" si="45"/>
        <v>281.8</v>
      </c>
      <c r="L37" s="33" t="s">
        <v>18</v>
      </c>
      <c r="M37" s="33">
        <f t="shared" si="48"/>
        <v>281.8</v>
      </c>
      <c r="N37" s="28">
        <f t="shared" ref="N37" si="55">H37/E37</f>
        <v>1</v>
      </c>
      <c r="O37" s="28">
        <f t="shared" ref="O37" si="56">K37/E37</f>
        <v>1</v>
      </c>
    </row>
    <row r="38" spans="1:15" s="2" customFormat="1" ht="31.5" customHeight="1" x14ac:dyDescent="0.25">
      <c r="A38" s="27" t="s">
        <v>126</v>
      </c>
      <c r="B38" s="78" t="s">
        <v>59</v>
      </c>
      <c r="C38" s="51" t="s">
        <v>57</v>
      </c>
      <c r="D38" s="51" t="s">
        <v>26</v>
      </c>
      <c r="E38" s="33">
        <f t="shared" si="46"/>
        <v>216.8</v>
      </c>
      <c r="F38" s="33"/>
      <c r="G38" s="49">
        <v>216.8</v>
      </c>
      <c r="H38" s="49">
        <f t="shared" si="47"/>
        <v>211.95544000000001</v>
      </c>
      <c r="I38" s="33" t="s">
        <v>18</v>
      </c>
      <c r="J38" s="33">
        <v>211.95544000000001</v>
      </c>
      <c r="K38" s="33">
        <f t="shared" si="45"/>
        <v>211.95544000000001</v>
      </c>
      <c r="L38" s="33" t="s">
        <v>18</v>
      </c>
      <c r="M38" s="33">
        <f t="shared" si="48"/>
        <v>211.95544000000001</v>
      </c>
      <c r="N38" s="28">
        <f t="shared" ref="N38" si="57">H38/E38</f>
        <v>0.97765424354243546</v>
      </c>
      <c r="O38" s="28">
        <f t="shared" ref="O38" si="58">K38/E38</f>
        <v>0.97765424354243546</v>
      </c>
    </row>
    <row r="39" spans="1:15" s="2" customFormat="1" ht="31.5" customHeight="1" x14ac:dyDescent="0.25">
      <c r="A39" s="27" t="s">
        <v>127</v>
      </c>
      <c r="B39" s="78" t="s">
        <v>47</v>
      </c>
      <c r="C39" s="51" t="s">
        <v>57</v>
      </c>
      <c r="D39" s="51" t="s">
        <v>26</v>
      </c>
      <c r="E39" s="33">
        <f t="shared" si="46"/>
        <v>159.6</v>
      </c>
      <c r="F39" s="33"/>
      <c r="G39" s="49">
        <v>159.6</v>
      </c>
      <c r="H39" s="49">
        <f t="shared" si="47"/>
        <v>159.5</v>
      </c>
      <c r="I39" s="33" t="s">
        <v>18</v>
      </c>
      <c r="J39" s="33">
        <v>159.5</v>
      </c>
      <c r="K39" s="33">
        <f t="shared" si="45"/>
        <v>159.5</v>
      </c>
      <c r="L39" s="33" t="s">
        <v>18</v>
      </c>
      <c r="M39" s="33">
        <f t="shared" si="48"/>
        <v>159.5</v>
      </c>
      <c r="N39" s="28">
        <f t="shared" ref="N39" si="59">H39/E39</f>
        <v>0.99937343358395991</v>
      </c>
      <c r="O39" s="28">
        <f t="shared" ref="O39" si="60">K39/E39</f>
        <v>0.99937343358395991</v>
      </c>
    </row>
    <row r="40" spans="1:15" s="2" customFormat="1" ht="31.5" customHeight="1" x14ac:dyDescent="0.25">
      <c r="A40" s="27" t="s">
        <v>128</v>
      </c>
      <c r="B40" s="78" t="s">
        <v>48</v>
      </c>
      <c r="C40" s="51" t="s">
        <v>57</v>
      </c>
      <c r="D40" s="51" t="s">
        <v>26</v>
      </c>
      <c r="E40" s="33">
        <f t="shared" si="46"/>
        <v>424.8</v>
      </c>
      <c r="F40" s="33"/>
      <c r="G40" s="49">
        <v>424.8</v>
      </c>
      <c r="H40" s="49">
        <f t="shared" si="47"/>
        <v>424.8</v>
      </c>
      <c r="I40" s="33" t="s">
        <v>18</v>
      </c>
      <c r="J40" s="33">
        <v>424.8</v>
      </c>
      <c r="K40" s="33">
        <f t="shared" ref="K40" si="61">M40</f>
        <v>424.8</v>
      </c>
      <c r="L40" s="33" t="s">
        <v>18</v>
      </c>
      <c r="M40" s="33">
        <f t="shared" ref="M40" si="62">J40</f>
        <v>424.8</v>
      </c>
      <c r="N40" s="28">
        <f t="shared" ref="N40" si="63">H40/E40</f>
        <v>1</v>
      </c>
      <c r="O40" s="28">
        <f t="shared" ref="O40" si="64">K40/E40</f>
        <v>1</v>
      </c>
    </row>
    <row r="41" spans="1:15" s="2" customFormat="1" ht="31.5" customHeight="1" x14ac:dyDescent="0.25">
      <c r="A41" s="27" t="s">
        <v>129</v>
      </c>
      <c r="B41" s="78" t="s">
        <v>49</v>
      </c>
      <c r="C41" s="51" t="s">
        <v>57</v>
      </c>
      <c r="D41" s="51" t="s">
        <v>26</v>
      </c>
      <c r="E41" s="33">
        <f t="shared" si="46"/>
        <v>418.6</v>
      </c>
      <c r="F41" s="33"/>
      <c r="G41" s="49">
        <v>418.6</v>
      </c>
      <c r="H41" s="49">
        <f t="shared" si="47"/>
        <v>418.6</v>
      </c>
      <c r="I41" s="33" t="s">
        <v>18</v>
      </c>
      <c r="J41" s="33">
        <v>418.6</v>
      </c>
      <c r="K41" s="33">
        <f t="shared" si="45"/>
        <v>418.6</v>
      </c>
      <c r="L41" s="33" t="s">
        <v>18</v>
      </c>
      <c r="M41" s="33">
        <f t="shared" ref="M41:M51" si="65">J41</f>
        <v>418.6</v>
      </c>
      <c r="N41" s="28">
        <f t="shared" ref="N41:N51" si="66">H41/E41</f>
        <v>1</v>
      </c>
      <c r="O41" s="28">
        <f t="shared" ref="O41:O51" si="67">K41/E41</f>
        <v>1</v>
      </c>
    </row>
    <row r="42" spans="1:15" s="2" customFormat="1" ht="31.5" customHeight="1" x14ac:dyDescent="0.25">
      <c r="A42" s="27" t="s">
        <v>130</v>
      </c>
      <c r="B42" s="78" t="s">
        <v>50</v>
      </c>
      <c r="C42" s="51" t="s">
        <v>57</v>
      </c>
      <c r="D42" s="51" t="s">
        <v>26</v>
      </c>
      <c r="E42" s="33">
        <f t="shared" si="46"/>
        <v>438.9</v>
      </c>
      <c r="F42" s="33"/>
      <c r="G42" s="49">
        <v>438.9</v>
      </c>
      <c r="H42" s="49">
        <f t="shared" si="47"/>
        <v>438.89927999999998</v>
      </c>
      <c r="I42" s="33" t="s">
        <v>18</v>
      </c>
      <c r="J42" s="33">
        <v>438.89927999999998</v>
      </c>
      <c r="K42" s="33">
        <f t="shared" si="45"/>
        <v>438.89927999999998</v>
      </c>
      <c r="L42" s="33" t="s">
        <v>18</v>
      </c>
      <c r="M42" s="33">
        <f t="shared" si="65"/>
        <v>438.89927999999998</v>
      </c>
      <c r="N42" s="28">
        <f t="shared" si="66"/>
        <v>0.99999835953520166</v>
      </c>
      <c r="O42" s="28">
        <f t="shared" si="67"/>
        <v>0.99999835953520166</v>
      </c>
    </row>
    <row r="43" spans="1:15" s="2" customFormat="1" ht="31.5" customHeight="1" x14ac:dyDescent="0.25">
      <c r="A43" s="27" t="s">
        <v>131</v>
      </c>
      <c r="B43" s="78" t="s">
        <v>60</v>
      </c>
      <c r="C43" s="51" t="s">
        <v>57</v>
      </c>
      <c r="D43" s="51" t="s">
        <v>26</v>
      </c>
      <c r="E43" s="33">
        <f t="shared" si="46"/>
        <v>300</v>
      </c>
      <c r="F43" s="33"/>
      <c r="G43" s="49">
        <v>300</v>
      </c>
      <c r="H43" s="49">
        <f t="shared" si="47"/>
        <v>298.96154999999999</v>
      </c>
      <c r="I43" s="33" t="s">
        <v>18</v>
      </c>
      <c r="J43" s="33">
        <v>298.96154999999999</v>
      </c>
      <c r="K43" s="33">
        <f t="shared" ref="K43" si="68">M43</f>
        <v>298.96154999999999</v>
      </c>
      <c r="L43" s="33" t="s">
        <v>18</v>
      </c>
      <c r="M43" s="33">
        <f t="shared" si="65"/>
        <v>298.96154999999999</v>
      </c>
      <c r="N43" s="28">
        <f t="shared" si="66"/>
        <v>0.99653849999999999</v>
      </c>
      <c r="O43" s="28">
        <f t="shared" si="67"/>
        <v>0.99653849999999999</v>
      </c>
    </row>
    <row r="44" spans="1:15" s="2" customFormat="1" ht="31.5" customHeight="1" x14ac:dyDescent="0.25">
      <c r="A44" s="27" t="s">
        <v>132</v>
      </c>
      <c r="B44" s="78" t="s">
        <v>61</v>
      </c>
      <c r="C44" s="51" t="s">
        <v>57</v>
      </c>
      <c r="D44" s="51" t="s">
        <v>26</v>
      </c>
      <c r="E44" s="33">
        <f t="shared" si="46"/>
        <v>813.8</v>
      </c>
      <c r="F44" s="33"/>
      <c r="G44" s="49">
        <v>813.8</v>
      </c>
      <c r="H44" s="49">
        <f t="shared" si="47"/>
        <v>813.8</v>
      </c>
      <c r="I44" s="33" t="s">
        <v>18</v>
      </c>
      <c r="J44" s="33">
        <v>813.8</v>
      </c>
      <c r="K44" s="33">
        <f t="shared" si="45"/>
        <v>813.8</v>
      </c>
      <c r="L44" s="33" t="s">
        <v>18</v>
      </c>
      <c r="M44" s="33">
        <f t="shared" si="65"/>
        <v>813.8</v>
      </c>
      <c r="N44" s="28">
        <f t="shared" si="66"/>
        <v>1</v>
      </c>
      <c r="O44" s="28">
        <f t="shared" si="67"/>
        <v>1</v>
      </c>
    </row>
    <row r="45" spans="1:15" s="2" customFormat="1" ht="31.5" customHeight="1" x14ac:dyDescent="0.25">
      <c r="A45" s="27" t="s">
        <v>133</v>
      </c>
      <c r="B45" s="78" t="s">
        <v>51</v>
      </c>
      <c r="C45" s="51" t="s">
        <v>57</v>
      </c>
      <c r="D45" s="51" t="s">
        <v>26</v>
      </c>
      <c r="E45" s="33">
        <f t="shared" si="46"/>
        <v>299</v>
      </c>
      <c r="F45" s="33"/>
      <c r="G45" s="49">
        <v>299</v>
      </c>
      <c r="H45" s="49">
        <f t="shared" si="47"/>
        <v>299</v>
      </c>
      <c r="I45" s="33" t="s">
        <v>18</v>
      </c>
      <c r="J45" s="33">
        <v>299</v>
      </c>
      <c r="K45" s="33">
        <f t="shared" si="45"/>
        <v>299</v>
      </c>
      <c r="L45" s="33" t="s">
        <v>18</v>
      </c>
      <c r="M45" s="33">
        <f t="shared" si="65"/>
        <v>299</v>
      </c>
      <c r="N45" s="28">
        <f t="shared" si="66"/>
        <v>1</v>
      </c>
      <c r="O45" s="28">
        <f t="shared" si="67"/>
        <v>1</v>
      </c>
    </row>
    <row r="46" spans="1:15" s="2" customFormat="1" ht="31.5" customHeight="1" x14ac:dyDescent="0.25">
      <c r="A46" s="27" t="s">
        <v>134</v>
      </c>
      <c r="B46" s="78" t="s">
        <v>80</v>
      </c>
      <c r="C46" s="51" t="s">
        <v>57</v>
      </c>
      <c r="D46" s="51" t="s">
        <v>26</v>
      </c>
      <c r="E46" s="33">
        <f t="shared" si="46"/>
        <v>314.10000000000002</v>
      </c>
      <c r="F46" s="33"/>
      <c r="G46" s="49">
        <v>314.10000000000002</v>
      </c>
      <c r="H46" s="49">
        <f t="shared" si="47"/>
        <v>314.10000000000002</v>
      </c>
      <c r="I46" s="33" t="s">
        <v>18</v>
      </c>
      <c r="J46" s="33">
        <v>314.10000000000002</v>
      </c>
      <c r="K46" s="33">
        <f t="shared" si="45"/>
        <v>314.10000000000002</v>
      </c>
      <c r="L46" s="33" t="s">
        <v>18</v>
      </c>
      <c r="M46" s="33">
        <f t="shared" si="65"/>
        <v>314.10000000000002</v>
      </c>
      <c r="N46" s="28">
        <f t="shared" si="66"/>
        <v>1</v>
      </c>
      <c r="O46" s="28">
        <f t="shared" si="67"/>
        <v>1</v>
      </c>
    </row>
    <row r="47" spans="1:15" s="2" customFormat="1" ht="31.5" customHeight="1" x14ac:dyDescent="0.25">
      <c r="A47" s="27" t="s">
        <v>135</v>
      </c>
      <c r="B47" s="78" t="s">
        <v>52</v>
      </c>
      <c r="C47" s="51" t="s">
        <v>57</v>
      </c>
      <c r="D47" s="51" t="s">
        <v>26</v>
      </c>
      <c r="E47" s="33">
        <f t="shared" si="46"/>
        <v>1214</v>
      </c>
      <c r="F47" s="33"/>
      <c r="G47" s="49">
        <v>1214</v>
      </c>
      <c r="H47" s="49">
        <f t="shared" si="47"/>
        <v>1206</v>
      </c>
      <c r="I47" s="33" t="s">
        <v>18</v>
      </c>
      <c r="J47" s="33">
        <v>1206</v>
      </c>
      <c r="K47" s="33">
        <f t="shared" si="45"/>
        <v>1206</v>
      </c>
      <c r="L47" s="33" t="s">
        <v>18</v>
      </c>
      <c r="M47" s="33">
        <f t="shared" si="65"/>
        <v>1206</v>
      </c>
      <c r="N47" s="28">
        <f t="shared" si="66"/>
        <v>0.99341021416803954</v>
      </c>
      <c r="O47" s="28">
        <f t="shared" si="67"/>
        <v>0.99341021416803954</v>
      </c>
    </row>
    <row r="48" spans="1:15" s="2" customFormat="1" ht="31.5" customHeight="1" x14ac:dyDescent="0.25">
      <c r="A48" s="27" t="s">
        <v>136</v>
      </c>
      <c r="B48" s="78" t="s">
        <v>53</v>
      </c>
      <c r="C48" s="51" t="s">
        <v>57</v>
      </c>
      <c r="D48" s="51" t="s">
        <v>26</v>
      </c>
      <c r="E48" s="33">
        <f t="shared" si="46"/>
        <v>338.5</v>
      </c>
      <c r="F48" s="33"/>
      <c r="G48" s="49">
        <v>338.5</v>
      </c>
      <c r="H48" s="49">
        <f t="shared" si="47"/>
        <v>332.5872</v>
      </c>
      <c r="I48" s="33" t="s">
        <v>18</v>
      </c>
      <c r="J48" s="33">
        <v>332.5872</v>
      </c>
      <c r="K48" s="33">
        <f t="shared" si="45"/>
        <v>332.5872</v>
      </c>
      <c r="L48" s="33" t="s">
        <v>18</v>
      </c>
      <c r="M48" s="33">
        <f t="shared" si="65"/>
        <v>332.5872</v>
      </c>
      <c r="N48" s="28">
        <f t="shared" si="66"/>
        <v>0.98253234859675032</v>
      </c>
      <c r="O48" s="28">
        <f t="shared" si="67"/>
        <v>0.98253234859675032</v>
      </c>
    </row>
    <row r="49" spans="1:17" s="2" customFormat="1" ht="31.5" customHeight="1" x14ac:dyDescent="0.25">
      <c r="A49" s="27" t="s">
        <v>137</v>
      </c>
      <c r="B49" s="78" t="s">
        <v>54</v>
      </c>
      <c r="C49" s="51" t="s">
        <v>57</v>
      </c>
      <c r="D49" s="51" t="s">
        <v>26</v>
      </c>
      <c r="E49" s="33">
        <f t="shared" si="46"/>
        <v>230.9</v>
      </c>
      <c r="F49" s="33"/>
      <c r="G49" s="49">
        <v>230.9</v>
      </c>
      <c r="H49" s="49">
        <f t="shared" si="47"/>
        <v>230.9</v>
      </c>
      <c r="I49" s="33" t="s">
        <v>18</v>
      </c>
      <c r="J49" s="33">
        <v>230.9</v>
      </c>
      <c r="K49" s="33">
        <f t="shared" ref="K49" si="69">M49</f>
        <v>230.9</v>
      </c>
      <c r="L49" s="33" t="s">
        <v>18</v>
      </c>
      <c r="M49" s="33">
        <f t="shared" si="65"/>
        <v>230.9</v>
      </c>
      <c r="N49" s="28">
        <f t="shared" si="66"/>
        <v>1</v>
      </c>
      <c r="O49" s="28">
        <f t="shared" si="67"/>
        <v>1</v>
      </c>
    </row>
    <row r="50" spans="1:17" s="2" customFormat="1" ht="31.5" customHeight="1" x14ac:dyDescent="0.25">
      <c r="A50" s="27" t="s">
        <v>138</v>
      </c>
      <c r="B50" s="78" t="s">
        <v>55</v>
      </c>
      <c r="C50" s="51" t="s">
        <v>57</v>
      </c>
      <c r="D50" s="51" t="s">
        <v>26</v>
      </c>
      <c r="E50" s="33">
        <f t="shared" si="46"/>
        <v>164.8</v>
      </c>
      <c r="F50" s="33"/>
      <c r="G50" s="49">
        <v>164.8</v>
      </c>
      <c r="H50" s="49">
        <f t="shared" si="47"/>
        <v>164.8</v>
      </c>
      <c r="I50" s="33" t="s">
        <v>18</v>
      </c>
      <c r="J50" s="33">
        <v>164.8</v>
      </c>
      <c r="K50" s="33">
        <f t="shared" ref="K50" si="70">M50</f>
        <v>164.8</v>
      </c>
      <c r="L50" s="33" t="s">
        <v>18</v>
      </c>
      <c r="M50" s="33">
        <f t="shared" si="65"/>
        <v>164.8</v>
      </c>
      <c r="N50" s="28">
        <f t="shared" si="66"/>
        <v>1</v>
      </c>
      <c r="O50" s="28">
        <f t="shared" si="67"/>
        <v>1</v>
      </c>
    </row>
    <row r="51" spans="1:17" s="2" customFormat="1" ht="31.5" customHeight="1" x14ac:dyDescent="0.25">
      <c r="A51" s="27" t="s">
        <v>139</v>
      </c>
      <c r="B51" s="78" t="s">
        <v>56</v>
      </c>
      <c r="C51" s="51" t="s">
        <v>57</v>
      </c>
      <c r="D51" s="51" t="s">
        <v>26</v>
      </c>
      <c r="E51" s="33">
        <f t="shared" si="46"/>
        <v>306.8</v>
      </c>
      <c r="F51" s="33"/>
      <c r="G51" s="49">
        <v>306.8</v>
      </c>
      <c r="H51" s="49">
        <f t="shared" si="47"/>
        <v>139.81305</v>
      </c>
      <c r="I51" s="33" t="s">
        <v>18</v>
      </c>
      <c r="J51" s="33">
        <v>139.81305</v>
      </c>
      <c r="K51" s="33">
        <f t="shared" si="45"/>
        <v>139.81305</v>
      </c>
      <c r="L51" s="33" t="s">
        <v>18</v>
      </c>
      <c r="M51" s="33">
        <f t="shared" si="65"/>
        <v>139.81305</v>
      </c>
      <c r="N51" s="28">
        <f t="shared" si="66"/>
        <v>0.45571398305084743</v>
      </c>
      <c r="O51" s="28">
        <f t="shared" si="67"/>
        <v>0.45571398305084743</v>
      </c>
    </row>
    <row r="52" spans="1:17" s="2" customFormat="1" ht="31.5" customHeight="1" x14ac:dyDescent="0.25">
      <c r="A52" s="27" t="s">
        <v>63</v>
      </c>
      <c r="B52" s="198" t="s">
        <v>99</v>
      </c>
      <c r="C52" s="198"/>
      <c r="D52" s="198"/>
      <c r="E52" s="36">
        <f t="shared" ref="E52:F52" si="71">SUM(E53:E70)</f>
        <v>34489.4</v>
      </c>
      <c r="F52" s="36">
        <f t="shared" si="71"/>
        <v>0</v>
      </c>
      <c r="G52" s="36">
        <f>SUM(G53:G70)</f>
        <v>34489.4</v>
      </c>
      <c r="H52" s="36">
        <f t="shared" ref="H52:M52" si="72">SUM(H53:H70)</f>
        <v>31084.763299999995</v>
      </c>
      <c r="I52" s="36">
        <f t="shared" si="72"/>
        <v>0</v>
      </c>
      <c r="J52" s="36">
        <f>SUM(J53:J70)</f>
        <v>31084.763299999995</v>
      </c>
      <c r="K52" s="36">
        <f>SUM(K53:K70)</f>
        <v>31084.763299999995</v>
      </c>
      <c r="L52" s="36">
        <f t="shared" si="72"/>
        <v>0</v>
      </c>
      <c r="M52" s="36">
        <f t="shared" si="72"/>
        <v>31084.763299999995</v>
      </c>
      <c r="N52" s="29">
        <f t="shared" si="6"/>
        <v>0.90128454829599802</v>
      </c>
      <c r="O52" s="29">
        <f t="shared" si="1"/>
        <v>0.90128454829599802</v>
      </c>
    </row>
    <row r="53" spans="1:17" s="2" customFormat="1" ht="31.5" customHeight="1" x14ac:dyDescent="0.25">
      <c r="A53" s="27" t="s">
        <v>140</v>
      </c>
      <c r="B53" s="78" t="s">
        <v>79</v>
      </c>
      <c r="C53" s="31" t="s">
        <v>57</v>
      </c>
      <c r="D53" s="31" t="s">
        <v>26</v>
      </c>
      <c r="E53" s="33">
        <f>G53</f>
        <v>784.6</v>
      </c>
      <c r="F53" s="33"/>
      <c r="G53" s="49">
        <v>784.6</v>
      </c>
      <c r="H53" s="49">
        <f>J53</f>
        <v>561.5077</v>
      </c>
      <c r="I53" s="33" t="s">
        <v>18</v>
      </c>
      <c r="J53" s="33">
        <v>561.5077</v>
      </c>
      <c r="K53" s="33">
        <f t="shared" ref="K53:K87" si="73">M53</f>
        <v>561.5077</v>
      </c>
      <c r="L53" s="33" t="s">
        <v>18</v>
      </c>
      <c r="M53" s="33">
        <f t="shared" ref="M53:M70" si="74">J53</f>
        <v>561.5077</v>
      </c>
      <c r="N53" s="28">
        <f>H53/E53</f>
        <v>0.7156611011980627</v>
      </c>
      <c r="O53" s="28">
        <f t="shared" si="1"/>
        <v>0.7156611011980627</v>
      </c>
      <c r="Q53" s="137"/>
    </row>
    <row r="54" spans="1:17" s="2" customFormat="1" ht="31.5" customHeight="1" x14ac:dyDescent="0.25">
      <c r="A54" s="27" t="s">
        <v>141</v>
      </c>
      <c r="B54" s="78" t="s">
        <v>44</v>
      </c>
      <c r="C54" s="31" t="s">
        <v>57</v>
      </c>
      <c r="D54" s="31" t="s">
        <v>26</v>
      </c>
      <c r="E54" s="33">
        <f t="shared" ref="E54:E70" si="75">G54</f>
        <v>3583.6</v>
      </c>
      <c r="F54" s="33"/>
      <c r="G54" s="49">
        <v>3583.6</v>
      </c>
      <c r="H54" s="49">
        <f t="shared" ref="H54:H70" si="76">J54</f>
        <v>2734.8512999999998</v>
      </c>
      <c r="I54" s="33" t="s">
        <v>18</v>
      </c>
      <c r="J54" s="33">
        <v>2734.8512999999998</v>
      </c>
      <c r="K54" s="33">
        <f t="shared" si="73"/>
        <v>2734.8512999999998</v>
      </c>
      <c r="L54" s="33" t="s">
        <v>18</v>
      </c>
      <c r="M54" s="33">
        <f t="shared" si="74"/>
        <v>2734.8512999999998</v>
      </c>
      <c r="N54" s="28">
        <f t="shared" si="6"/>
        <v>0.763157523161067</v>
      </c>
      <c r="O54" s="28">
        <f t="shared" si="1"/>
        <v>0.763157523161067</v>
      </c>
      <c r="Q54" s="137"/>
    </row>
    <row r="55" spans="1:17" s="2" customFormat="1" ht="31.5" customHeight="1" x14ac:dyDescent="0.25">
      <c r="A55" s="27" t="s">
        <v>142</v>
      </c>
      <c r="B55" s="80" t="s">
        <v>94</v>
      </c>
      <c r="C55" s="51" t="s">
        <v>57</v>
      </c>
      <c r="D55" s="51" t="s">
        <v>26</v>
      </c>
      <c r="E55" s="33">
        <f t="shared" si="75"/>
        <v>1681.1</v>
      </c>
      <c r="F55" s="33"/>
      <c r="G55" s="49">
        <v>1681.1</v>
      </c>
      <c r="H55" s="49">
        <f t="shared" si="76"/>
        <v>1505.11923</v>
      </c>
      <c r="I55" s="33" t="s">
        <v>18</v>
      </c>
      <c r="J55" s="33">
        <v>1505.11923</v>
      </c>
      <c r="K55" s="33">
        <f t="shared" ref="K55" si="77">M55</f>
        <v>1505.11923</v>
      </c>
      <c r="L55" s="33" t="s">
        <v>18</v>
      </c>
      <c r="M55" s="33">
        <f t="shared" si="74"/>
        <v>1505.11923</v>
      </c>
      <c r="N55" s="28">
        <f t="shared" si="6"/>
        <v>0.8953180833977753</v>
      </c>
      <c r="O55" s="28">
        <f t="shared" si="1"/>
        <v>0.8953180833977753</v>
      </c>
      <c r="Q55" s="137"/>
    </row>
    <row r="56" spans="1:17" s="2" customFormat="1" ht="31.5" customHeight="1" x14ac:dyDescent="0.25">
      <c r="A56" s="27" t="s">
        <v>142</v>
      </c>
      <c r="B56" s="78" t="s">
        <v>45</v>
      </c>
      <c r="C56" s="31" t="s">
        <v>57</v>
      </c>
      <c r="D56" s="31" t="s">
        <v>26</v>
      </c>
      <c r="E56" s="33">
        <f t="shared" si="75"/>
        <v>5084.1000000000004</v>
      </c>
      <c r="F56" s="33"/>
      <c r="G56" s="49">
        <v>5084.1000000000004</v>
      </c>
      <c r="H56" s="49">
        <f t="shared" si="76"/>
        <v>5084.0765000000001</v>
      </c>
      <c r="I56" s="33" t="s">
        <v>18</v>
      </c>
      <c r="J56" s="33">
        <v>5084.0765000000001</v>
      </c>
      <c r="K56" s="33">
        <f t="shared" si="73"/>
        <v>5084.0765000000001</v>
      </c>
      <c r="L56" s="33" t="s">
        <v>18</v>
      </c>
      <c r="M56" s="33">
        <f t="shared" si="74"/>
        <v>5084.0765000000001</v>
      </c>
      <c r="N56" s="28">
        <f t="shared" si="6"/>
        <v>0.99999537774630709</v>
      </c>
      <c r="O56" s="28">
        <f t="shared" si="1"/>
        <v>0.99999537774630709</v>
      </c>
      <c r="Q56" s="137"/>
    </row>
    <row r="57" spans="1:17" s="2" customFormat="1" ht="31.5" customHeight="1" x14ac:dyDescent="0.25">
      <c r="A57" s="27" t="s">
        <v>143</v>
      </c>
      <c r="B57" s="78" t="s">
        <v>46</v>
      </c>
      <c r="C57" s="31" t="s">
        <v>57</v>
      </c>
      <c r="D57" s="31" t="s">
        <v>26</v>
      </c>
      <c r="E57" s="33">
        <f t="shared" si="75"/>
        <v>561.70000000000005</v>
      </c>
      <c r="F57" s="33"/>
      <c r="G57" s="49">
        <v>561.70000000000005</v>
      </c>
      <c r="H57" s="49">
        <f t="shared" si="76"/>
        <v>561.61969999999997</v>
      </c>
      <c r="I57" s="33" t="s">
        <v>18</v>
      </c>
      <c r="J57" s="33">
        <v>561.61969999999997</v>
      </c>
      <c r="K57" s="33">
        <f t="shared" si="73"/>
        <v>561.61969999999997</v>
      </c>
      <c r="L57" s="33" t="s">
        <v>18</v>
      </c>
      <c r="M57" s="33">
        <f t="shared" si="74"/>
        <v>561.61969999999997</v>
      </c>
      <c r="N57" s="28">
        <f t="shared" si="6"/>
        <v>0.99985704112515561</v>
      </c>
      <c r="O57" s="28">
        <f t="shared" si="1"/>
        <v>0.99985704112515561</v>
      </c>
      <c r="Q57" s="137"/>
    </row>
    <row r="58" spans="1:17" s="2" customFormat="1" ht="31.5" customHeight="1" x14ac:dyDescent="0.25">
      <c r="A58" s="27" t="s">
        <v>144</v>
      </c>
      <c r="B58" s="78" t="s">
        <v>59</v>
      </c>
      <c r="C58" s="31" t="s">
        <v>57</v>
      </c>
      <c r="D58" s="31" t="s">
        <v>26</v>
      </c>
      <c r="E58" s="33">
        <f t="shared" si="75"/>
        <v>779.5</v>
      </c>
      <c r="F58" s="33"/>
      <c r="G58" s="49">
        <v>779.5</v>
      </c>
      <c r="H58" s="49">
        <f t="shared" si="76"/>
        <v>491.36993999999999</v>
      </c>
      <c r="I58" s="33" t="s">
        <v>18</v>
      </c>
      <c r="J58" s="33">
        <v>491.36993999999999</v>
      </c>
      <c r="K58" s="33">
        <f t="shared" si="73"/>
        <v>491.36993999999999</v>
      </c>
      <c r="L58" s="33" t="s">
        <v>18</v>
      </c>
      <c r="M58" s="33">
        <f t="shared" si="74"/>
        <v>491.36993999999999</v>
      </c>
      <c r="N58" s="28">
        <f t="shared" ref="N58" si="78">H58/E58</f>
        <v>0.63036554201411155</v>
      </c>
      <c r="O58" s="28">
        <f t="shared" ref="O58" si="79">K58/E58</f>
        <v>0.63036554201411155</v>
      </c>
      <c r="Q58" s="137"/>
    </row>
    <row r="59" spans="1:17" s="2" customFormat="1" ht="31.5" customHeight="1" x14ac:dyDescent="0.25">
      <c r="A59" s="27" t="s">
        <v>145</v>
      </c>
      <c r="B59" s="78" t="s">
        <v>47</v>
      </c>
      <c r="C59" s="31" t="s">
        <v>57</v>
      </c>
      <c r="D59" s="31" t="s">
        <v>26</v>
      </c>
      <c r="E59" s="33">
        <f t="shared" si="75"/>
        <v>2025.5</v>
      </c>
      <c r="F59" s="33"/>
      <c r="G59" s="49">
        <v>2025.5</v>
      </c>
      <c r="H59" s="49">
        <f t="shared" si="76"/>
        <v>1979.94868</v>
      </c>
      <c r="I59" s="33" t="s">
        <v>18</v>
      </c>
      <c r="J59" s="33">
        <v>1979.94868</v>
      </c>
      <c r="K59" s="33">
        <f t="shared" si="73"/>
        <v>1979.94868</v>
      </c>
      <c r="L59" s="33" t="s">
        <v>18</v>
      </c>
      <c r="M59" s="33">
        <f t="shared" si="74"/>
        <v>1979.94868</v>
      </c>
      <c r="N59" s="28">
        <f t="shared" si="6"/>
        <v>0.97751107380893609</v>
      </c>
      <c r="O59" s="28">
        <f t="shared" si="1"/>
        <v>0.97751107380893609</v>
      </c>
      <c r="Q59" s="137"/>
    </row>
    <row r="60" spans="1:17" s="2" customFormat="1" ht="31.5" customHeight="1" x14ac:dyDescent="0.25">
      <c r="A60" s="27" t="s">
        <v>146</v>
      </c>
      <c r="B60" s="78" t="s">
        <v>48</v>
      </c>
      <c r="C60" s="31" t="s">
        <v>57</v>
      </c>
      <c r="D60" s="31" t="s">
        <v>26</v>
      </c>
      <c r="E60" s="33">
        <f t="shared" si="75"/>
        <v>1219.4000000000001</v>
      </c>
      <c r="F60" s="33"/>
      <c r="G60" s="49">
        <v>1219.4000000000001</v>
      </c>
      <c r="H60" s="49">
        <f t="shared" si="76"/>
        <v>875.49546999999995</v>
      </c>
      <c r="I60" s="33" t="s">
        <v>18</v>
      </c>
      <c r="J60" s="33">
        <v>875.49546999999995</v>
      </c>
      <c r="K60" s="33">
        <f t="shared" si="73"/>
        <v>875.49546999999995</v>
      </c>
      <c r="L60" s="33" t="s">
        <v>18</v>
      </c>
      <c r="M60" s="33">
        <f t="shared" si="74"/>
        <v>875.49546999999995</v>
      </c>
      <c r="N60" s="28">
        <f t="shared" si="6"/>
        <v>0.71797233885517453</v>
      </c>
      <c r="O60" s="28">
        <f t="shared" si="1"/>
        <v>0.71797233885517453</v>
      </c>
      <c r="Q60" s="137"/>
    </row>
    <row r="61" spans="1:17" s="2" customFormat="1" ht="31.5" customHeight="1" x14ac:dyDescent="0.25">
      <c r="A61" s="27" t="s">
        <v>147</v>
      </c>
      <c r="B61" s="78" t="s">
        <v>49</v>
      </c>
      <c r="C61" s="31" t="s">
        <v>57</v>
      </c>
      <c r="D61" s="31" t="s">
        <v>26</v>
      </c>
      <c r="E61" s="33">
        <f t="shared" si="75"/>
        <v>3970.1</v>
      </c>
      <c r="F61" s="33"/>
      <c r="G61" s="49">
        <v>3970.1</v>
      </c>
      <c r="H61" s="49">
        <f t="shared" si="76"/>
        <v>3480.6447600000001</v>
      </c>
      <c r="I61" s="33" t="s">
        <v>18</v>
      </c>
      <c r="J61" s="33">
        <v>3480.6447600000001</v>
      </c>
      <c r="K61" s="33">
        <f t="shared" si="73"/>
        <v>3480.6447600000001</v>
      </c>
      <c r="L61" s="33" t="s">
        <v>18</v>
      </c>
      <c r="M61" s="33">
        <f t="shared" si="74"/>
        <v>3480.6447600000001</v>
      </c>
      <c r="N61" s="28">
        <f t="shared" si="6"/>
        <v>0.8767146318732526</v>
      </c>
      <c r="O61" s="28">
        <f t="shared" si="1"/>
        <v>0.8767146318732526</v>
      </c>
      <c r="Q61" s="137"/>
    </row>
    <row r="62" spans="1:17" s="2" customFormat="1" ht="31.5" customHeight="1" x14ac:dyDescent="0.25">
      <c r="A62" s="27" t="s">
        <v>148</v>
      </c>
      <c r="B62" s="78" t="s">
        <v>50</v>
      </c>
      <c r="C62" s="31" t="s">
        <v>57</v>
      </c>
      <c r="D62" s="31" t="s">
        <v>26</v>
      </c>
      <c r="E62" s="33">
        <f t="shared" si="75"/>
        <v>3098.8</v>
      </c>
      <c r="F62" s="33"/>
      <c r="G62" s="49">
        <v>3098.8</v>
      </c>
      <c r="H62" s="49">
        <f t="shared" si="76"/>
        <v>3098.7659899999999</v>
      </c>
      <c r="I62" s="33" t="s">
        <v>18</v>
      </c>
      <c r="J62" s="33">
        <v>3098.7659899999999</v>
      </c>
      <c r="K62" s="33">
        <f t="shared" si="73"/>
        <v>3098.7659899999999</v>
      </c>
      <c r="L62" s="33" t="s">
        <v>18</v>
      </c>
      <c r="M62" s="33">
        <f t="shared" si="74"/>
        <v>3098.7659899999999</v>
      </c>
      <c r="N62" s="28">
        <f t="shared" si="6"/>
        <v>0.99998902478378715</v>
      </c>
      <c r="O62" s="28">
        <f t="shared" si="1"/>
        <v>0.99998902478378715</v>
      </c>
      <c r="Q62" s="137"/>
    </row>
    <row r="63" spans="1:17" s="2" customFormat="1" ht="31.5" customHeight="1" x14ac:dyDescent="0.25">
      <c r="A63" s="27" t="s">
        <v>149</v>
      </c>
      <c r="B63" s="78" t="s">
        <v>60</v>
      </c>
      <c r="C63" s="31" t="s">
        <v>57</v>
      </c>
      <c r="D63" s="31" t="s">
        <v>26</v>
      </c>
      <c r="E63" s="33">
        <f t="shared" si="75"/>
        <v>590.9</v>
      </c>
      <c r="F63" s="33"/>
      <c r="G63" s="49">
        <v>590.9</v>
      </c>
      <c r="H63" s="49">
        <f t="shared" si="76"/>
        <v>309.53647000000001</v>
      </c>
      <c r="I63" s="33" t="s">
        <v>18</v>
      </c>
      <c r="J63" s="33">
        <v>309.53647000000001</v>
      </c>
      <c r="K63" s="33">
        <f t="shared" si="73"/>
        <v>309.53647000000001</v>
      </c>
      <c r="L63" s="33" t="s">
        <v>18</v>
      </c>
      <c r="M63" s="33">
        <f t="shared" si="74"/>
        <v>309.53647000000001</v>
      </c>
      <c r="N63" s="28">
        <f t="shared" si="6"/>
        <v>0.52383900829243535</v>
      </c>
      <c r="O63" s="28">
        <f t="shared" si="1"/>
        <v>0.52383900829243535</v>
      </c>
      <c r="Q63" s="137"/>
    </row>
    <row r="64" spans="1:17" s="2" customFormat="1" ht="31.5" customHeight="1" x14ac:dyDescent="0.25">
      <c r="A64" s="27" t="s">
        <v>150</v>
      </c>
      <c r="B64" s="78" t="s">
        <v>61</v>
      </c>
      <c r="C64" s="31" t="s">
        <v>57</v>
      </c>
      <c r="D64" s="31" t="s">
        <v>26</v>
      </c>
      <c r="E64" s="33">
        <f t="shared" si="75"/>
        <v>778</v>
      </c>
      <c r="F64" s="33"/>
      <c r="G64" s="49">
        <v>778</v>
      </c>
      <c r="H64" s="49">
        <f t="shared" si="76"/>
        <v>651.65988000000004</v>
      </c>
      <c r="I64" s="33" t="s">
        <v>18</v>
      </c>
      <c r="J64" s="33">
        <v>651.65988000000004</v>
      </c>
      <c r="K64" s="33">
        <f t="shared" si="73"/>
        <v>651.65988000000004</v>
      </c>
      <c r="L64" s="33" t="s">
        <v>18</v>
      </c>
      <c r="M64" s="33">
        <f t="shared" si="74"/>
        <v>651.65988000000004</v>
      </c>
      <c r="N64" s="28">
        <f t="shared" si="6"/>
        <v>0.83760910025706947</v>
      </c>
      <c r="O64" s="28">
        <f t="shared" si="1"/>
        <v>0.83760910025706947</v>
      </c>
      <c r="Q64" s="137"/>
    </row>
    <row r="65" spans="1:17" s="2" customFormat="1" ht="31.5" customHeight="1" x14ac:dyDescent="0.25">
      <c r="A65" s="27" t="s">
        <v>151</v>
      </c>
      <c r="B65" s="78" t="s">
        <v>51</v>
      </c>
      <c r="C65" s="31" t="s">
        <v>57</v>
      </c>
      <c r="D65" s="31" t="s">
        <v>26</v>
      </c>
      <c r="E65" s="33">
        <f t="shared" si="75"/>
        <v>3629.4</v>
      </c>
      <c r="F65" s="33"/>
      <c r="G65" s="49">
        <v>3629.4</v>
      </c>
      <c r="H65" s="49">
        <f t="shared" si="76"/>
        <v>3495.1830500000001</v>
      </c>
      <c r="I65" s="33" t="s">
        <v>18</v>
      </c>
      <c r="J65" s="33">
        <v>3495.1830500000001</v>
      </c>
      <c r="K65" s="33">
        <f t="shared" si="73"/>
        <v>3495.1830500000001</v>
      </c>
      <c r="L65" s="33" t="s">
        <v>18</v>
      </c>
      <c r="M65" s="33">
        <f t="shared" si="74"/>
        <v>3495.1830500000001</v>
      </c>
      <c r="N65" s="28">
        <f t="shared" si="6"/>
        <v>0.96301952113296962</v>
      </c>
      <c r="O65" s="28">
        <f t="shared" si="1"/>
        <v>0.96301952113296962</v>
      </c>
      <c r="Q65" s="137"/>
    </row>
    <row r="66" spans="1:17" s="2" customFormat="1" ht="31.5" customHeight="1" x14ac:dyDescent="0.25">
      <c r="A66" s="27" t="s">
        <v>152</v>
      </c>
      <c r="B66" s="78" t="s">
        <v>80</v>
      </c>
      <c r="C66" s="31" t="s">
        <v>57</v>
      </c>
      <c r="D66" s="31" t="s">
        <v>26</v>
      </c>
      <c r="E66" s="33">
        <f t="shared" si="75"/>
        <v>975.6</v>
      </c>
      <c r="F66" s="33"/>
      <c r="G66" s="49">
        <v>975.6</v>
      </c>
      <c r="H66" s="49">
        <f t="shared" si="76"/>
        <v>946.26900000000001</v>
      </c>
      <c r="I66" s="33" t="s">
        <v>18</v>
      </c>
      <c r="J66" s="33">
        <v>946.26900000000001</v>
      </c>
      <c r="K66" s="33">
        <f t="shared" si="73"/>
        <v>946.26900000000001</v>
      </c>
      <c r="L66" s="33" t="s">
        <v>18</v>
      </c>
      <c r="M66" s="33">
        <f t="shared" si="74"/>
        <v>946.26900000000001</v>
      </c>
      <c r="N66" s="28">
        <f t="shared" si="6"/>
        <v>0.96993542435424351</v>
      </c>
      <c r="O66" s="28">
        <f t="shared" si="1"/>
        <v>0.96993542435424351</v>
      </c>
      <c r="Q66" s="137"/>
    </row>
    <row r="67" spans="1:17" s="2" customFormat="1" ht="31.5" customHeight="1" x14ac:dyDescent="0.25">
      <c r="A67" s="27" t="s">
        <v>153</v>
      </c>
      <c r="B67" s="78" t="s">
        <v>52</v>
      </c>
      <c r="C67" s="31" t="s">
        <v>57</v>
      </c>
      <c r="D67" s="31" t="s">
        <v>26</v>
      </c>
      <c r="E67" s="33">
        <f t="shared" si="75"/>
        <v>1993.1</v>
      </c>
      <c r="F67" s="33"/>
      <c r="G67" s="49">
        <v>1993.1</v>
      </c>
      <c r="H67" s="49">
        <f t="shared" si="76"/>
        <v>1837.0764799999999</v>
      </c>
      <c r="I67" s="33" t="s">
        <v>18</v>
      </c>
      <c r="J67" s="33">
        <v>1837.0764799999999</v>
      </c>
      <c r="K67" s="33">
        <f t="shared" si="73"/>
        <v>1837.0764799999999</v>
      </c>
      <c r="L67" s="33" t="s">
        <v>18</v>
      </c>
      <c r="M67" s="33">
        <f t="shared" si="74"/>
        <v>1837.0764799999999</v>
      </c>
      <c r="N67" s="28">
        <f t="shared" si="6"/>
        <v>0.9217181676784908</v>
      </c>
      <c r="O67" s="28">
        <f t="shared" si="1"/>
        <v>0.9217181676784908</v>
      </c>
      <c r="Q67" s="137"/>
    </row>
    <row r="68" spans="1:17" s="2" customFormat="1" ht="31.5" customHeight="1" x14ac:dyDescent="0.25">
      <c r="A68" s="27" t="s">
        <v>154</v>
      </c>
      <c r="B68" s="78" t="s">
        <v>54</v>
      </c>
      <c r="C68" s="31" t="s">
        <v>57</v>
      </c>
      <c r="D68" s="31" t="s">
        <v>26</v>
      </c>
      <c r="E68" s="33">
        <f t="shared" si="75"/>
        <v>1155.9000000000001</v>
      </c>
      <c r="F68" s="33"/>
      <c r="G68" s="49">
        <v>1155.9000000000001</v>
      </c>
      <c r="H68" s="49">
        <f t="shared" si="76"/>
        <v>1014.46237</v>
      </c>
      <c r="I68" s="33" t="s">
        <v>18</v>
      </c>
      <c r="J68" s="33">
        <v>1014.46237</v>
      </c>
      <c r="K68" s="33">
        <f t="shared" si="73"/>
        <v>1014.46237</v>
      </c>
      <c r="L68" s="33" t="s">
        <v>18</v>
      </c>
      <c r="M68" s="33">
        <f t="shared" si="74"/>
        <v>1014.46237</v>
      </c>
      <c r="N68" s="28">
        <f t="shared" si="6"/>
        <v>0.87763852409377963</v>
      </c>
      <c r="O68" s="28">
        <f t="shared" si="1"/>
        <v>0.87763852409377963</v>
      </c>
      <c r="Q68" s="137"/>
    </row>
    <row r="69" spans="1:17" s="2" customFormat="1" ht="33" x14ac:dyDescent="0.25">
      <c r="A69" s="27" t="s">
        <v>155</v>
      </c>
      <c r="B69" s="78" t="s">
        <v>55</v>
      </c>
      <c r="C69" s="31" t="s">
        <v>57</v>
      </c>
      <c r="D69" s="31" t="s">
        <v>26</v>
      </c>
      <c r="E69" s="33">
        <f t="shared" si="75"/>
        <v>648.20000000000005</v>
      </c>
      <c r="F69" s="33"/>
      <c r="G69" s="49">
        <v>648.20000000000005</v>
      </c>
      <c r="H69" s="49">
        <f t="shared" si="76"/>
        <v>648.18321000000003</v>
      </c>
      <c r="I69" s="33" t="s">
        <v>18</v>
      </c>
      <c r="J69" s="33">
        <v>648.18321000000003</v>
      </c>
      <c r="K69" s="33">
        <f t="shared" si="73"/>
        <v>648.18321000000003</v>
      </c>
      <c r="L69" s="33" t="s">
        <v>18</v>
      </c>
      <c r="M69" s="33">
        <f t="shared" si="74"/>
        <v>648.18321000000003</v>
      </c>
      <c r="N69" s="28">
        <f t="shared" si="6"/>
        <v>0.99997409750077138</v>
      </c>
      <c r="O69" s="28">
        <f t="shared" si="1"/>
        <v>0.99997409750077138</v>
      </c>
      <c r="Q69" s="137"/>
    </row>
    <row r="70" spans="1:17" s="2" customFormat="1" ht="33" x14ac:dyDescent="0.25">
      <c r="A70" s="27" t="s">
        <v>156</v>
      </c>
      <c r="B70" s="78" t="s">
        <v>56</v>
      </c>
      <c r="C70" s="31" t="s">
        <v>57</v>
      </c>
      <c r="D70" s="31" t="s">
        <v>26</v>
      </c>
      <c r="E70" s="33">
        <f t="shared" si="75"/>
        <v>1929.9</v>
      </c>
      <c r="F70" s="33"/>
      <c r="G70" s="49">
        <v>1929.9</v>
      </c>
      <c r="H70" s="49">
        <f t="shared" si="76"/>
        <v>1808.9935700000001</v>
      </c>
      <c r="I70" s="33" t="s">
        <v>18</v>
      </c>
      <c r="J70" s="33">
        <v>1808.9935700000001</v>
      </c>
      <c r="K70" s="33">
        <f t="shared" si="73"/>
        <v>1808.9935700000001</v>
      </c>
      <c r="L70" s="33" t="s">
        <v>18</v>
      </c>
      <c r="M70" s="33">
        <f t="shared" si="74"/>
        <v>1808.9935700000001</v>
      </c>
      <c r="N70" s="28">
        <f t="shared" si="6"/>
        <v>0.93735093528162083</v>
      </c>
      <c r="O70" s="28">
        <f t="shared" si="1"/>
        <v>0.93735093528162083</v>
      </c>
      <c r="Q70" s="137"/>
    </row>
    <row r="71" spans="1:17" s="2" customFormat="1" ht="31.5" customHeight="1" x14ac:dyDescent="0.25">
      <c r="A71" s="27" t="s">
        <v>64</v>
      </c>
      <c r="B71" s="202" t="s">
        <v>372</v>
      </c>
      <c r="C71" s="196"/>
      <c r="D71" s="197"/>
      <c r="E71" s="36">
        <f t="shared" ref="E71:F71" si="80">SUM(E72)</f>
        <v>244</v>
      </c>
      <c r="F71" s="36">
        <f t="shared" si="80"/>
        <v>0</v>
      </c>
      <c r="G71" s="36">
        <f>SUM(G72)</f>
        <v>244</v>
      </c>
      <c r="H71" s="36">
        <f t="shared" ref="H71:M71" si="81">SUM(H72)</f>
        <v>200</v>
      </c>
      <c r="I71" s="36">
        <f t="shared" si="81"/>
        <v>0</v>
      </c>
      <c r="J71" s="36">
        <f t="shared" si="81"/>
        <v>200</v>
      </c>
      <c r="K71" s="36">
        <f t="shared" si="81"/>
        <v>200</v>
      </c>
      <c r="L71" s="36">
        <f t="shared" si="81"/>
        <v>0</v>
      </c>
      <c r="M71" s="36">
        <f t="shared" si="81"/>
        <v>200</v>
      </c>
      <c r="N71" s="29">
        <f t="shared" ref="N71" si="82">H71/E71</f>
        <v>0.81967213114754101</v>
      </c>
      <c r="O71" s="29">
        <f t="shared" ref="O71" si="83">K71/E71</f>
        <v>0.81967213114754101</v>
      </c>
    </row>
    <row r="72" spans="1:17" s="2" customFormat="1" ht="57" customHeight="1" x14ac:dyDescent="0.25">
      <c r="A72" s="27" t="s">
        <v>157</v>
      </c>
      <c r="B72" s="78" t="s">
        <v>373</v>
      </c>
      <c r="C72" s="31" t="s">
        <v>25</v>
      </c>
      <c r="D72" s="31" t="s">
        <v>26</v>
      </c>
      <c r="E72" s="33">
        <f>G72</f>
        <v>244</v>
      </c>
      <c r="F72" s="33"/>
      <c r="G72" s="33">
        <v>244</v>
      </c>
      <c r="H72" s="33">
        <f>J72</f>
        <v>200</v>
      </c>
      <c r="I72" s="33" t="s">
        <v>18</v>
      </c>
      <c r="J72" s="33">
        <v>200</v>
      </c>
      <c r="K72" s="33">
        <f t="shared" ref="K72" si="84">M72</f>
        <v>200</v>
      </c>
      <c r="L72" s="33" t="s">
        <v>18</v>
      </c>
      <c r="M72" s="33">
        <f t="shared" ref="M72" si="85">J72</f>
        <v>200</v>
      </c>
      <c r="N72" s="28">
        <f t="shared" ref="N72" si="86">H72/E72</f>
        <v>0.81967213114754101</v>
      </c>
      <c r="O72" s="28">
        <f t="shared" ref="O72" si="87">K72/E72</f>
        <v>0.81967213114754101</v>
      </c>
    </row>
    <row r="73" spans="1:17" s="2" customFormat="1" ht="31.5" customHeight="1" x14ac:dyDescent="0.25">
      <c r="A73" s="27" t="s">
        <v>65</v>
      </c>
      <c r="B73" s="202" t="s">
        <v>301</v>
      </c>
      <c r="C73" s="196"/>
      <c r="D73" s="197"/>
      <c r="E73" s="36">
        <f t="shared" ref="E73:F73" si="88">SUM(E74:E82)</f>
        <v>2308.7000000000003</v>
      </c>
      <c r="F73" s="36">
        <f t="shared" si="88"/>
        <v>0</v>
      </c>
      <c r="G73" s="36">
        <f>SUM(G74:G82)</f>
        <v>2308.7000000000003</v>
      </c>
      <c r="H73" s="36">
        <f t="shared" ref="H73:M73" si="89">SUM(H74:H82)</f>
        <v>1974.9797899999999</v>
      </c>
      <c r="I73" s="36">
        <f t="shared" si="89"/>
        <v>0</v>
      </c>
      <c r="J73" s="36">
        <f>SUM(J74:J82)</f>
        <v>1974.9797899999999</v>
      </c>
      <c r="K73" s="36">
        <f t="shared" si="89"/>
        <v>1974.9797899999999</v>
      </c>
      <c r="L73" s="36">
        <f t="shared" si="89"/>
        <v>0</v>
      </c>
      <c r="M73" s="36">
        <f t="shared" si="89"/>
        <v>1974.9797899999999</v>
      </c>
      <c r="N73" s="29">
        <f>H73/E73</f>
        <v>0.85545102871745993</v>
      </c>
      <c r="O73" s="29">
        <f>K73/E73</f>
        <v>0.85545102871745993</v>
      </c>
    </row>
    <row r="74" spans="1:17" s="2" customFormat="1" ht="33" x14ac:dyDescent="0.25">
      <c r="A74" s="27" t="s">
        <v>261</v>
      </c>
      <c r="B74" s="80" t="s">
        <v>244</v>
      </c>
      <c r="C74" s="51" t="s">
        <v>57</v>
      </c>
      <c r="D74" s="51" t="s">
        <v>26</v>
      </c>
      <c r="E74" s="33">
        <f>G74</f>
        <v>103.7</v>
      </c>
      <c r="F74" s="33"/>
      <c r="G74" s="33">
        <v>103.7</v>
      </c>
      <c r="H74" s="33">
        <f>J74</f>
        <v>103.68340999999999</v>
      </c>
      <c r="I74" s="33" t="s">
        <v>18</v>
      </c>
      <c r="J74" s="33">
        <v>103.68340999999999</v>
      </c>
      <c r="K74" s="33">
        <f t="shared" ref="K74:K75" si="90">M74</f>
        <v>103.68340999999999</v>
      </c>
      <c r="L74" s="33" t="s">
        <v>18</v>
      </c>
      <c r="M74" s="33">
        <f t="shared" ref="M74:M75" si="91">J74</f>
        <v>103.68340999999999</v>
      </c>
      <c r="N74" s="28">
        <f t="shared" ref="N74:N75" si="92">H74/E74</f>
        <v>0.99984001928640298</v>
      </c>
      <c r="O74" s="28">
        <f t="shared" ref="O74:O75" si="93">K74/E74</f>
        <v>0.99984001928640298</v>
      </c>
    </row>
    <row r="75" spans="1:17" s="2" customFormat="1" ht="33" x14ac:dyDescent="0.25">
      <c r="A75" s="27" t="s">
        <v>262</v>
      </c>
      <c r="B75" s="80" t="s">
        <v>245</v>
      </c>
      <c r="C75" s="51" t="s">
        <v>57</v>
      </c>
      <c r="D75" s="51" t="s">
        <v>26</v>
      </c>
      <c r="E75" s="33">
        <f>G75</f>
        <v>88.8</v>
      </c>
      <c r="F75" s="33"/>
      <c r="G75" s="33">
        <v>88.8</v>
      </c>
      <c r="H75" s="33">
        <f>J75</f>
        <v>88.754350000000002</v>
      </c>
      <c r="I75" s="33" t="s">
        <v>18</v>
      </c>
      <c r="J75" s="33">
        <v>88.754350000000002</v>
      </c>
      <c r="K75" s="33">
        <f t="shared" si="90"/>
        <v>88.754350000000002</v>
      </c>
      <c r="L75" s="33" t="s">
        <v>18</v>
      </c>
      <c r="M75" s="33">
        <f t="shared" si="91"/>
        <v>88.754350000000002</v>
      </c>
      <c r="N75" s="28">
        <f t="shared" si="92"/>
        <v>0.99948592342342346</v>
      </c>
      <c r="O75" s="28">
        <f t="shared" si="93"/>
        <v>0.99948592342342346</v>
      </c>
    </row>
    <row r="76" spans="1:17" s="2" customFormat="1" ht="33" x14ac:dyDescent="0.25">
      <c r="A76" s="27" t="s">
        <v>263</v>
      </c>
      <c r="B76" s="80" t="s">
        <v>246</v>
      </c>
      <c r="C76" s="51" t="s">
        <v>57</v>
      </c>
      <c r="D76" s="51" t="s">
        <v>26</v>
      </c>
      <c r="E76" s="33">
        <f>G76</f>
        <v>968</v>
      </c>
      <c r="F76" s="33"/>
      <c r="G76" s="33">
        <v>968</v>
      </c>
      <c r="H76" s="33">
        <f>J76</f>
        <v>967.93330000000003</v>
      </c>
      <c r="I76" s="33" t="s">
        <v>18</v>
      </c>
      <c r="J76" s="33">
        <v>967.93330000000003</v>
      </c>
      <c r="K76" s="33">
        <f t="shared" ref="K76" si="94">M76</f>
        <v>967.93330000000003</v>
      </c>
      <c r="L76" s="33" t="s">
        <v>18</v>
      </c>
      <c r="M76" s="33">
        <f>J76</f>
        <v>967.93330000000003</v>
      </c>
      <c r="N76" s="28">
        <f t="shared" ref="N76" si="95">H76/E76</f>
        <v>0.99993109504132238</v>
      </c>
      <c r="O76" s="28">
        <f t="shared" ref="O76" si="96">K76/E76</f>
        <v>0.99993109504132238</v>
      </c>
    </row>
    <row r="77" spans="1:17" s="2" customFormat="1" ht="33" x14ac:dyDescent="0.25">
      <c r="A77" s="27" t="s">
        <v>302</v>
      </c>
      <c r="B77" s="80" t="s">
        <v>44</v>
      </c>
      <c r="C77" s="51" t="s">
        <v>57</v>
      </c>
      <c r="D77" s="51" t="s">
        <v>26</v>
      </c>
      <c r="E77" s="33">
        <f t="shared" ref="E77:E81" si="97">G77</f>
        <v>195.7</v>
      </c>
      <c r="F77" s="33"/>
      <c r="G77" s="33">
        <v>195.7</v>
      </c>
      <c r="H77" s="33">
        <f t="shared" ref="H77:H81" si="98">J77</f>
        <v>195.11053000000001</v>
      </c>
      <c r="I77" s="33" t="s">
        <v>18</v>
      </c>
      <c r="J77" s="33">
        <v>195.11053000000001</v>
      </c>
      <c r="K77" s="33">
        <f t="shared" ref="K77" si="99">M77</f>
        <v>195.11053000000001</v>
      </c>
      <c r="L77" s="33" t="s">
        <v>18</v>
      </c>
      <c r="M77" s="33">
        <f>J77</f>
        <v>195.11053000000001</v>
      </c>
      <c r="N77" s="28">
        <f t="shared" ref="N77" si="100">H77/E77</f>
        <v>0.99698788962698015</v>
      </c>
      <c r="O77" s="28">
        <f t="shared" ref="O77" si="101">K77/E77</f>
        <v>0.99698788962698015</v>
      </c>
    </row>
    <row r="78" spans="1:17" s="2" customFormat="1" ht="33" x14ac:dyDescent="0.25">
      <c r="A78" s="27" t="s">
        <v>303</v>
      </c>
      <c r="B78" s="80" t="s">
        <v>50</v>
      </c>
      <c r="C78" s="51" t="s">
        <v>57</v>
      </c>
      <c r="D78" s="51" t="s">
        <v>26</v>
      </c>
      <c r="E78" s="33">
        <f>G78</f>
        <v>58.8</v>
      </c>
      <c r="F78" s="33"/>
      <c r="G78" s="33">
        <v>58.8</v>
      </c>
      <c r="H78" s="33">
        <f>J78</f>
        <v>58.8</v>
      </c>
      <c r="I78" s="33" t="s">
        <v>18</v>
      </c>
      <c r="J78" s="33">
        <v>58.8</v>
      </c>
      <c r="K78" s="33">
        <f t="shared" ref="K78" si="102">M78</f>
        <v>58.8</v>
      </c>
      <c r="L78" s="33" t="s">
        <v>18</v>
      </c>
      <c r="M78" s="33">
        <f>J78</f>
        <v>58.8</v>
      </c>
      <c r="N78" s="28">
        <f t="shared" ref="N78" si="103">H78/E78</f>
        <v>1</v>
      </c>
      <c r="O78" s="28">
        <f t="shared" ref="O78" si="104">K78/E78</f>
        <v>1</v>
      </c>
    </row>
    <row r="79" spans="1:17" s="2" customFormat="1" ht="33" x14ac:dyDescent="0.25">
      <c r="A79" s="27" t="s">
        <v>304</v>
      </c>
      <c r="B79" s="80" t="s">
        <v>61</v>
      </c>
      <c r="C79" s="51" t="s">
        <v>57</v>
      </c>
      <c r="D79" s="51" t="s">
        <v>26</v>
      </c>
      <c r="E79" s="33">
        <f>G79</f>
        <v>373.7</v>
      </c>
      <c r="F79" s="33"/>
      <c r="G79" s="33">
        <v>373.7</v>
      </c>
      <c r="H79" s="33">
        <f>J79</f>
        <v>373.57799999999997</v>
      </c>
      <c r="I79" s="33" t="s">
        <v>18</v>
      </c>
      <c r="J79" s="33">
        <v>373.57799999999997</v>
      </c>
      <c r="K79" s="33">
        <f t="shared" ref="K79" si="105">M79</f>
        <v>373.57799999999997</v>
      </c>
      <c r="L79" s="33" t="s">
        <v>18</v>
      </c>
      <c r="M79" s="33">
        <f>J79</f>
        <v>373.57799999999997</v>
      </c>
      <c r="N79" s="28">
        <f t="shared" ref="N79" si="106">H79/E79</f>
        <v>0.99967353492105959</v>
      </c>
      <c r="O79" s="28">
        <f t="shared" ref="O79" si="107">K79/E79</f>
        <v>0.99967353492105959</v>
      </c>
    </row>
    <row r="80" spans="1:17" s="2" customFormat="1" ht="33" x14ac:dyDescent="0.25">
      <c r="A80" s="27" t="s">
        <v>427</v>
      </c>
      <c r="B80" s="80" t="s">
        <v>59</v>
      </c>
      <c r="C80" s="51" t="s">
        <v>57</v>
      </c>
      <c r="D80" s="51" t="s">
        <v>26</v>
      </c>
      <c r="E80" s="33">
        <f t="shared" si="97"/>
        <v>187.2</v>
      </c>
      <c r="F80" s="33"/>
      <c r="G80" s="33">
        <v>187.2</v>
      </c>
      <c r="H80" s="33">
        <f t="shared" si="98"/>
        <v>187.12020000000001</v>
      </c>
      <c r="I80" s="33" t="s">
        <v>18</v>
      </c>
      <c r="J80" s="33">
        <v>187.12020000000001</v>
      </c>
      <c r="K80" s="33">
        <f t="shared" ref="K80:K82" si="108">M80</f>
        <v>187.12020000000001</v>
      </c>
      <c r="L80" s="33" t="s">
        <v>18</v>
      </c>
      <c r="M80" s="33">
        <f t="shared" ref="M80:M82" si="109">J80</f>
        <v>187.12020000000001</v>
      </c>
      <c r="N80" s="28">
        <f t="shared" ref="N80:N82" si="110">H80/E80</f>
        <v>0.99957371794871808</v>
      </c>
      <c r="O80" s="28">
        <f t="shared" ref="O80:O82" si="111">K80/E80</f>
        <v>0.99957371794871808</v>
      </c>
    </row>
    <row r="81" spans="1:15" s="2" customFormat="1" ht="33" x14ac:dyDescent="0.25">
      <c r="A81" s="27" t="s">
        <v>428</v>
      </c>
      <c r="B81" s="80" t="s">
        <v>60</v>
      </c>
      <c r="C81" s="51" t="s">
        <v>57</v>
      </c>
      <c r="D81" s="51" t="s">
        <v>26</v>
      </c>
      <c r="E81" s="33">
        <f t="shared" si="97"/>
        <v>88.8</v>
      </c>
      <c r="F81" s="33"/>
      <c r="G81" s="33">
        <v>88.8</v>
      </c>
      <c r="H81" s="33">
        <f t="shared" si="98"/>
        <v>0</v>
      </c>
      <c r="I81" s="33" t="s">
        <v>18</v>
      </c>
      <c r="J81" s="33">
        <v>0</v>
      </c>
      <c r="K81" s="33">
        <f t="shared" si="108"/>
        <v>0</v>
      </c>
      <c r="L81" s="33" t="s">
        <v>18</v>
      </c>
      <c r="M81" s="33">
        <f t="shared" si="109"/>
        <v>0</v>
      </c>
      <c r="N81" s="28">
        <f t="shared" si="110"/>
        <v>0</v>
      </c>
      <c r="O81" s="28">
        <f t="shared" si="111"/>
        <v>0</v>
      </c>
    </row>
    <row r="82" spans="1:15" s="2" customFormat="1" ht="33" x14ac:dyDescent="0.25">
      <c r="A82" s="27" t="s">
        <v>511</v>
      </c>
      <c r="B82" s="78" t="s">
        <v>46</v>
      </c>
      <c r="C82" s="51" t="s">
        <v>57</v>
      </c>
      <c r="D82" s="51" t="s">
        <v>26</v>
      </c>
      <c r="E82" s="33">
        <f t="shared" ref="E82" si="112">G82</f>
        <v>244</v>
      </c>
      <c r="F82" s="33"/>
      <c r="G82" s="33">
        <v>244</v>
      </c>
      <c r="H82" s="33">
        <f t="shared" ref="H82" si="113">J82</f>
        <v>0</v>
      </c>
      <c r="I82" s="33" t="s">
        <v>18</v>
      </c>
      <c r="J82" s="33">
        <v>0</v>
      </c>
      <c r="K82" s="33">
        <f t="shared" si="108"/>
        <v>0</v>
      </c>
      <c r="L82" s="33" t="s">
        <v>18</v>
      </c>
      <c r="M82" s="33">
        <f t="shared" si="109"/>
        <v>0</v>
      </c>
      <c r="N82" s="28">
        <f t="shared" si="110"/>
        <v>0</v>
      </c>
      <c r="O82" s="28">
        <f t="shared" si="111"/>
        <v>0</v>
      </c>
    </row>
    <row r="83" spans="1:15" s="2" customFormat="1" ht="31.5" customHeight="1" x14ac:dyDescent="0.25">
      <c r="A83" s="30"/>
      <c r="B83" s="202" t="s">
        <v>231</v>
      </c>
      <c r="C83" s="196"/>
      <c r="D83" s="197"/>
      <c r="E83" s="36">
        <f t="shared" ref="E83:F83" si="114">SUM(E84)</f>
        <v>468.3</v>
      </c>
      <c r="F83" s="36">
        <f t="shared" si="114"/>
        <v>0</v>
      </c>
      <c r="G83" s="36">
        <f>SUM(G84)</f>
        <v>468.3</v>
      </c>
      <c r="H83" s="36">
        <f t="shared" ref="H83:M83" si="115">SUM(H84)</f>
        <v>468.3</v>
      </c>
      <c r="I83" s="36">
        <f t="shared" si="115"/>
        <v>0</v>
      </c>
      <c r="J83" s="36">
        <f t="shared" si="115"/>
        <v>468.3</v>
      </c>
      <c r="K83" s="36">
        <f t="shared" si="115"/>
        <v>468.3</v>
      </c>
      <c r="L83" s="36">
        <f t="shared" si="115"/>
        <v>0</v>
      </c>
      <c r="M83" s="36">
        <f t="shared" si="115"/>
        <v>468.3</v>
      </c>
      <c r="N83" s="29">
        <f t="shared" ref="N83" si="116">H83/E83</f>
        <v>1</v>
      </c>
      <c r="O83" s="29">
        <f t="shared" ref="O83" si="117">K83/E83</f>
        <v>1</v>
      </c>
    </row>
    <row r="84" spans="1:15" s="2" customFormat="1" ht="61.5" customHeight="1" x14ac:dyDescent="0.25">
      <c r="A84" s="27" t="s">
        <v>114</v>
      </c>
      <c r="B84" s="80" t="s">
        <v>232</v>
      </c>
      <c r="C84" s="51" t="s">
        <v>196</v>
      </c>
      <c r="D84" s="51" t="s">
        <v>26</v>
      </c>
      <c r="E84" s="33">
        <f>G84</f>
        <v>468.3</v>
      </c>
      <c r="F84" s="33"/>
      <c r="G84" s="33">
        <v>468.3</v>
      </c>
      <c r="H84" s="33">
        <f>J84</f>
        <v>468.3</v>
      </c>
      <c r="I84" s="33" t="s">
        <v>18</v>
      </c>
      <c r="J84" s="33">
        <v>468.3</v>
      </c>
      <c r="K84" s="33">
        <f>M84</f>
        <v>468.3</v>
      </c>
      <c r="L84" s="33" t="s">
        <v>18</v>
      </c>
      <c r="M84" s="33">
        <f>J84</f>
        <v>468.3</v>
      </c>
      <c r="N84" s="28">
        <f t="shared" ref="N84" si="118">H84/E84</f>
        <v>1</v>
      </c>
      <c r="O84" s="28">
        <f t="shared" ref="O84" si="119">K84/E84</f>
        <v>1</v>
      </c>
    </row>
    <row r="85" spans="1:15" s="2" customFormat="1" ht="31.5" customHeight="1" x14ac:dyDescent="0.25">
      <c r="A85" s="30"/>
      <c r="B85" s="198" t="s">
        <v>100</v>
      </c>
      <c r="C85" s="198"/>
      <c r="D85" s="198"/>
      <c r="E85" s="36">
        <f t="shared" ref="E85:F85" si="120">SUM(E86:E87)</f>
        <v>43369.4</v>
      </c>
      <c r="F85" s="36">
        <f t="shared" si="120"/>
        <v>0</v>
      </c>
      <c r="G85" s="36">
        <f>SUM(G86:G87)</f>
        <v>43369.4</v>
      </c>
      <c r="H85" s="36">
        <f t="shared" ref="H85:M85" si="121">SUM(H86:H87)</f>
        <v>19369.238310000001</v>
      </c>
      <c r="I85" s="36">
        <f t="shared" si="121"/>
        <v>0</v>
      </c>
      <c r="J85" s="36">
        <f>SUM(J86:J87)</f>
        <v>19369.238310000001</v>
      </c>
      <c r="K85" s="36">
        <f t="shared" si="121"/>
        <v>19369.238310000001</v>
      </c>
      <c r="L85" s="36">
        <f t="shared" si="121"/>
        <v>0</v>
      </c>
      <c r="M85" s="36">
        <f t="shared" si="121"/>
        <v>19369.238310000001</v>
      </c>
      <c r="N85" s="29">
        <f t="shared" ref="N85:N106" si="122">H85/E85</f>
        <v>0.44661070501321209</v>
      </c>
      <c r="O85" s="29">
        <f t="shared" ref="O85:O126" si="123">K85/E85</f>
        <v>0.44661070501321209</v>
      </c>
    </row>
    <row r="86" spans="1:15" s="2" customFormat="1" ht="111" customHeight="1" x14ac:dyDescent="0.25">
      <c r="A86" s="27" t="s">
        <v>115</v>
      </c>
      <c r="B86" s="80" t="s">
        <v>101</v>
      </c>
      <c r="C86" s="51" t="s">
        <v>196</v>
      </c>
      <c r="D86" s="51" t="s">
        <v>3</v>
      </c>
      <c r="E86" s="33">
        <f>G86</f>
        <v>43271.5</v>
      </c>
      <c r="F86" s="33"/>
      <c r="G86" s="33">
        <v>43271.5</v>
      </c>
      <c r="H86" s="33">
        <f>J86</f>
        <v>19271.36911</v>
      </c>
      <c r="I86" s="33" t="s">
        <v>18</v>
      </c>
      <c r="J86" s="33">
        <v>19271.36911</v>
      </c>
      <c r="K86" s="33">
        <f t="shared" si="73"/>
        <v>19271.36911</v>
      </c>
      <c r="L86" s="33" t="s">
        <v>18</v>
      </c>
      <c r="M86" s="33">
        <f>J86</f>
        <v>19271.36911</v>
      </c>
      <c r="N86" s="28">
        <f t="shared" si="122"/>
        <v>0.44535939613833586</v>
      </c>
      <c r="O86" s="28">
        <f t="shared" ref="O86:O91" si="124">K86/E86</f>
        <v>0.44535939613833586</v>
      </c>
    </row>
    <row r="87" spans="1:15" s="2" customFormat="1" ht="72.75" customHeight="1" x14ac:dyDescent="0.25">
      <c r="A87" s="27" t="s">
        <v>197</v>
      </c>
      <c r="B87" s="61" t="s">
        <v>203</v>
      </c>
      <c r="C87" s="51" t="s">
        <v>25</v>
      </c>
      <c r="D87" s="73" t="s">
        <v>3</v>
      </c>
      <c r="E87" s="33">
        <f>G87</f>
        <v>97.9</v>
      </c>
      <c r="F87" s="33"/>
      <c r="G87" s="33">
        <v>97.9</v>
      </c>
      <c r="H87" s="33">
        <f>J87</f>
        <v>97.869200000000006</v>
      </c>
      <c r="I87" s="33" t="s">
        <v>18</v>
      </c>
      <c r="J87" s="33">
        <v>97.869200000000006</v>
      </c>
      <c r="K87" s="33">
        <f t="shared" si="73"/>
        <v>97.869200000000006</v>
      </c>
      <c r="L87" s="33" t="s">
        <v>18</v>
      </c>
      <c r="M87" s="33">
        <f>J87</f>
        <v>97.869200000000006</v>
      </c>
      <c r="N87" s="28">
        <f t="shared" ref="N87" si="125">H87/E87</f>
        <v>0.99968539325842698</v>
      </c>
      <c r="O87" s="28">
        <f t="shared" si="124"/>
        <v>0.99968539325842698</v>
      </c>
    </row>
    <row r="88" spans="1:15" s="2" customFormat="1" ht="31.5" customHeight="1" x14ac:dyDescent="0.25">
      <c r="A88" s="30"/>
      <c r="B88" s="198" t="s">
        <v>497</v>
      </c>
      <c r="C88" s="198"/>
      <c r="D88" s="198"/>
      <c r="E88" s="36">
        <f t="shared" ref="E88:M88" si="126">SUM(E89:E91)</f>
        <v>795.5</v>
      </c>
      <c r="F88" s="36">
        <f t="shared" si="126"/>
        <v>0</v>
      </c>
      <c r="G88" s="36">
        <f t="shared" si="126"/>
        <v>795.5</v>
      </c>
      <c r="H88" s="36">
        <f t="shared" si="126"/>
        <v>790.86852999999996</v>
      </c>
      <c r="I88" s="36">
        <f t="shared" si="126"/>
        <v>0</v>
      </c>
      <c r="J88" s="36">
        <f t="shared" si="126"/>
        <v>790.86852999999996</v>
      </c>
      <c r="K88" s="36">
        <f t="shared" si="126"/>
        <v>790.86852999999996</v>
      </c>
      <c r="L88" s="36">
        <f t="shared" si="126"/>
        <v>0</v>
      </c>
      <c r="M88" s="36">
        <f t="shared" si="126"/>
        <v>790.86852999999996</v>
      </c>
      <c r="N88" s="29">
        <f>H88/E88</f>
        <v>0.99417791326209926</v>
      </c>
      <c r="O88" s="29">
        <f t="shared" si="124"/>
        <v>0.99417791326209926</v>
      </c>
    </row>
    <row r="89" spans="1:15" s="2" customFormat="1" ht="61.5" customHeight="1" x14ac:dyDescent="0.25">
      <c r="A89" s="27" t="s">
        <v>116</v>
      </c>
      <c r="B89" s="81" t="s">
        <v>374</v>
      </c>
      <c r="C89" s="51" t="s">
        <v>196</v>
      </c>
      <c r="D89" s="51" t="s">
        <v>3</v>
      </c>
      <c r="E89" s="33">
        <f>G89</f>
        <v>265.39999999999998</v>
      </c>
      <c r="F89" s="33"/>
      <c r="G89" s="33">
        <v>265.39999999999998</v>
      </c>
      <c r="H89" s="33">
        <f>J89</f>
        <v>260.89999999999998</v>
      </c>
      <c r="I89" s="33" t="s">
        <v>18</v>
      </c>
      <c r="J89" s="33">
        <v>260.89999999999998</v>
      </c>
      <c r="K89" s="33">
        <f t="shared" ref="K89" si="127">M89</f>
        <v>260.89999999999998</v>
      </c>
      <c r="L89" s="33" t="s">
        <v>18</v>
      </c>
      <c r="M89" s="33">
        <f>J89</f>
        <v>260.89999999999998</v>
      </c>
      <c r="N89" s="28">
        <f t="shared" ref="N89" si="128">H89/E89</f>
        <v>0.98304446119065558</v>
      </c>
      <c r="O89" s="28">
        <f t="shared" si="124"/>
        <v>0.98304446119065558</v>
      </c>
    </row>
    <row r="90" spans="1:15" s="2" customFormat="1" ht="61.5" customHeight="1" x14ac:dyDescent="0.25">
      <c r="A90" s="27" t="s">
        <v>117</v>
      </c>
      <c r="B90" s="81" t="s">
        <v>184</v>
      </c>
      <c r="C90" s="51" t="s">
        <v>196</v>
      </c>
      <c r="D90" s="51" t="s">
        <v>3</v>
      </c>
      <c r="E90" s="33">
        <f t="shared" ref="E90:E91" si="129">G90</f>
        <v>80.2</v>
      </c>
      <c r="F90" s="33"/>
      <c r="G90" s="33">
        <v>80.2</v>
      </c>
      <c r="H90" s="33">
        <f t="shared" ref="H90:H91" si="130">J90</f>
        <v>80.1751</v>
      </c>
      <c r="I90" s="33" t="s">
        <v>18</v>
      </c>
      <c r="J90" s="33">
        <v>80.1751</v>
      </c>
      <c r="K90" s="33">
        <f t="shared" ref="K90:K91" si="131">M90</f>
        <v>80.1751</v>
      </c>
      <c r="L90" s="33" t="s">
        <v>18</v>
      </c>
      <c r="M90" s="33">
        <f>J90</f>
        <v>80.1751</v>
      </c>
      <c r="N90" s="28">
        <f t="shared" ref="N90" si="132">H90/E90</f>
        <v>0.99968952618453866</v>
      </c>
      <c r="O90" s="28">
        <f t="shared" si="124"/>
        <v>0.99968952618453866</v>
      </c>
    </row>
    <row r="91" spans="1:15" s="2" customFormat="1" ht="61.5" customHeight="1" x14ac:dyDescent="0.25">
      <c r="A91" s="27" t="s">
        <v>312</v>
      </c>
      <c r="B91" s="81" t="s">
        <v>305</v>
      </c>
      <c r="C91" s="51" t="s">
        <v>57</v>
      </c>
      <c r="D91" s="51" t="s">
        <v>3</v>
      </c>
      <c r="E91" s="33">
        <f t="shared" si="129"/>
        <v>449.9</v>
      </c>
      <c r="F91" s="33"/>
      <c r="G91" s="33">
        <v>449.9</v>
      </c>
      <c r="H91" s="33">
        <f t="shared" si="130"/>
        <v>449.79343</v>
      </c>
      <c r="I91" s="33" t="s">
        <v>18</v>
      </c>
      <c r="J91" s="33">
        <v>449.79343</v>
      </c>
      <c r="K91" s="33">
        <f t="shared" si="131"/>
        <v>449.79343</v>
      </c>
      <c r="L91" s="33" t="s">
        <v>18</v>
      </c>
      <c r="M91" s="33">
        <f>J91</f>
        <v>449.79343</v>
      </c>
      <c r="N91" s="28">
        <f t="shared" ref="N91" si="133">H91/E91</f>
        <v>0.99976312513891985</v>
      </c>
      <c r="O91" s="28">
        <f t="shared" si="124"/>
        <v>0.99976312513891985</v>
      </c>
    </row>
    <row r="92" spans="1:15" s="2" customFormat="1" ht="60" customHeight="1" x14ac:dyDescent="0.25">
      <c r="A92" s="30"/>
      <c r="B92" s="198" t="s">
        <v>102</v>
      </c>
      <c r="C92" s="198"/>
      <c r="D92" s="198"/>
      <c r="E92" s="36">
        <f t="shared" ref="E92:F92" si="134">SUM(E93)</f>
        <v>90.2</v>
      </c>
      <c r="F92" s="36">
        <f t="shared" si="134"/>
        <v>0</v>
      </c>
      <c r="G92" s="36">
        <f>SUM(G93)</f>
        <v>90.2</v>
      </c>
      <c r="H92" s="36">
        <f t="shared" ref="H92:M92" si="135">SUM(H93)</f>
        <v>90.141270000000006</v>
      </c>
      <c r="I92" s="36">
        <f t="shared" si="135"/>
        <v>0</v>
      </c>
      <c r="J92" s="36">
        <f t="shared" si="135"/>
        <v>90.141270000000006</v>
      </c>
      <c r="K92" s="36">
        <f t="shared" si="135"/>
        <v>90.141270000000006</v>
      </c>
      <c r="L92" s="36">
        <f t="shared" si="135"/>
        <v>0</v>
      </c>
      <c r="M92" s="36">
        <f t="shared" si="135"/>
        <v>90.141270000000006</v>
      </c>
      <c r="N92" s="29">
        <f t="shared" ref="N92" si="136">H92/E92</f>
        <v>0.9993488913525499</v>
      </c>
      <c r="O92" s="29">
        <f t="shared" ref="O92" si="137">K92/E92</f>
        <v>0.9993488913525499</v>
      </c>
    </row>
    <row r="93" spans="1:15" s="2" customFormat="1" ht="77.25" customHeight="1" x14ac:dyDescent="0.25">
      <c r="A93" s="27" t="s">
        <v>118</v>
      </c>
      <c r="B93" s="78" t="s">
        <v>498</v>
      </c>
      <c r="C93" s="31" t="s">
        <v>25</v>
      </c>
      <c r="D93" s="31" t="s">
        <v>26</v>
      </c>
      <c r="E93" s="33">
        <f>G93</f>
        <v>90.2</v>
      </c>
      <c r="F93" s="33"/>
      <c r="G93" s="33">
        <v>90.2</v>
      </c>
      <c r="H93" s="33">
        <f>J93</f>
        <v>90.141270000000006</v>
      </c>
      <c r="I93" s="33" t="s">
        <v>18</v>
      </c>
      <c r="J93" s="33">
        <v>90.141270000000006</v>
      </c>
      <c r="K93" s="33">
        <f>M93</f>
        <v>90.141270000000006</v>
      </c>
      <c r="L93" s="33" t="s">
        <v>18</v>
      </c>
      <c r="M93" s="33">
        <f>J93</f>
        <v>90.141270000000006</v>
      </c>
      <c r="N93" s="28">
        <f t="shared" ref="N93" si="138">H93/E93</f>
        <v>0.9993488913525499</v>
      </c>
      <c r="O93" s="28">
        <f>K93/E93</f>
        <v>0.9993488913525499</v>
      </c>
    </row>
    <row r="94" spans="1:15" s="2" customFormat="1" ht="52.5" customHeight="1" x14ac:dyDescent="0.25">
      <c r="A94" s="30"/>
      <c r="B94" s="198" t="s">
        <v>247</v>
      </c>
      <c r="C94" s="198"/>
      <c r="D94" s="198"/>
      <c r="E94" s="36">
        <f t="shared" ref="E94:F94" si="139">SUM(E95:E104)</f>
        <v>841.40000000000009</v>
      </c>
      <c r="F94" s="36">
        <f t="shared" si="139"/>
        <v>0</v>
      </c>
      <c r="G94" s="36">
        <f>SUM(G95:G104)</f>
        <v>841.40000000000009</v>
      </c>
      <c r="H94" s="36">
        <f>SUM(H95:H104)</f>
        <v>589.50900999999999</v>
      </c>
      <c r="I94" s="36">
        <f t="shared" ref="I94:M94" si="140">SUM(I95:I104)</f>
        <v>0</v>
      </c>
      <c r="J94" s="36">
        <f t="shared" si="140"/>
        <v>589.50900999999999</v>
      </c>
      <c r="K94" s="36">
        <f t="shared" si="140"/>
        <v>589.50900999999999</v>
      </c>
      <c r="L94" s="36">
        <f t="shared" si="140"/>
        <v>0</v>
      </c>
      <c r="M94" s="36">
        <f t="shared" si="140"/>
        <v>589.50900999999999</v>
      </c>
      <c r="N94" s="29">
        <f>H94/E94</f>
        <v>0.70062872593296877</v>
      </c>
      <c r="O94" s="29">
        <f>K94/E94</f>
        <v>0.70062872593296877</v>
      </c>
    </row>
    <row r="95" spans="1:15" s="2" customFormat="1" ht="69.75" customHeight="1" x14ac:dyDescent="0.25">
      <c r="A95" s="27" t="s">
        <v>119</v>
      </c>
      <c r="B95" s="81" t="s">
        <v>248</v>
      </c>
      <c r="C95" s="51" t="s">
        <v>57</v>
      </c>
      <c r="D95" s="51" t="s">
        <v>26</v>
      </c>
      <c r="E95" s="33">
        <f>G95</f>
        <v>20</v>
      </c>
      <c r="F95" s="33"/>
      <c r="G95" s="49">
        <v>20</v>
      </c>
      <c r="H95" s="49">
        <f>J95</f>
        <v>20</v>
      </c>
      <c r="I95" s="33" t="s">
        <v>18</v>
      </c>
      <c r="J95" s="33">
        <v>20</v>
      </c>
      <c r="K95" s="33">
        <f t="shared" ref="K95:K96" si="141">M95</f>
        <v>20</v>
      </c>
      <c r="L95" s="33" t="s">
        <v>18</v>
      </c>
      <c r="M95" s="33">
        <v>20</v>
      </c>
      <c r="N95" s="28">
        <f t="shared" si="122"/>
        <v>1</v>
      </c>
      <c r="O95" s="28">
        <f>K95/E95</f>
        <v>1</v>
      </c>
    </row>
    <row r="96" spans="1:15" s="2" customFormat="1" ht="57" customHeight="1" x14ac:dyDescent="0.25">
      <c r="A96" s="27" t="s">
        <v>120</v>
      </c>
      <c r="B96" s="81" t="s">
        <v>249</v>
      </c>
      <c r="C96" s="51" t="s">
        <v>57</v>
      </c>
      <c r="D96" s="51" t="s">
        <v>26</v>
      </c>
      <c r="E96" s="33">
        <f t="shared" ref="E96:E101" si="142">G96</f>
        <v>160.1</v>
      </c>
      <c r="F96" s="33"/>
      <c r="G96" s="49">
        <v>160.1</v>
      </c>
      <c r="H96" s="49">
        <f t="shared" ref="H96:H101" si="143">J96</f>
        <v>104.00901</v>
      </c>
      <c r="I96" s="33" t="s">
        <v>18</v>
      </c>
      <c r="J96" s="33">
        <v>104.00901</v>
      </c>
      <c r="K96" s="33">
        <f t="shared" si="141"/>
        <v>104.00901</v>
      </c>
      <c r="L96" s="33" t="s">
        <v>18</v>
      </c>
      <c r="M96" s="33">
        <f>J96</f>
        <v>104.00901</v>
      </c>
      <c r="N96" s="28">
        <f t="shared" ref="N96" si="144">H96/E96</f>
        <v>0.64965028107432854</v>
      </c>
      <c r="O96" s="28">
        <f>K96/E96</f>
        <v>0.64965028107432854</v>
      </c>
    </row>
    <row r="97" spans="1:15" s="2" customFormat="1" ht="64.5" customHeight="1" x14ac:dyDescent="0.25">
      <c r="A97" s="27" t="s">
        <v>185</v>
      </c>
      <c r="B97" s="81" t="s">
        <v>499</v>
      </c>
      <c r="C97" s="51" t="s">
        <v>57</v>
      </c>
      <c r="D97" s="51" t="s">
        <v>26</v>
      </c>
      <c r="E97" s="33">
        <f t="shared" si="142"/>
        <v>45</v>
      </c>
      <c r="F97" s="33"/>
      <c r="G97" s="49">
        <v>45</v>
      </c>
      <c r="H97" s="49">
        <f t="shared" si="143"/>
        <v>45</v>
      </c>
      <c r="I97" s="33" t="s">
        <v>18</v>
      </c>
      <c r="J97" s="33">
        <v>45</v>
      </c>
      <c r="K97" s="33">
        <f t="shared" ref="K97:K103" si="145">M97</f>
        <v>45</v>
      </c>
      <c r="L97" s="33" t="s">
        <v>18</v>
      </c>
      <c r="M97" s="33">
        <f t="shared" ref="M97:M103" si="146">J97</f>
        <v>45</v>
      </c>
      <c r="N97" s="28">
        <f t="shared" ref="N97:N103" si="147">H97/E97</f>
        <v>1</v>
      </c>
      <c r="O97" s="28">
        <f t="shared" ref="O97:O103" si="148">K97/E97</f>
        <v>1</v>
      </c>
    </row>
    <row r="98" spans="1:15" s="2" customFormat="1" ht="39" customHeight="1" x14ac:dyDescent="0.25">
      <c r="A98" s="27" t="s">
        <v>186</v>
      </c>
      <c r="B98" s="81" t="s">
        <v>250</v>
      </c>
      <c r="C98" s="51" t="s">
        <v>57</v>
      </c>
      <c r="D98" s="66" t="s">
        <v>3</v>
      </c>
      <c r="E98" s="33">
        <f t="shared" si="142"/>
        <v>157.4</v>
      </c>
      <c r="F98" s="33"/>
      <c r="G98" s="49">
        <v>157.4</v>
      </c>
      <c r="H98" s="49">
        <f t="shared" si="143"/>
        <v>144.5</v>
      </c>
      <c r="I98" s="33" t="s">
        <v>18</v>
      </c>
      <c r="J98" s="33">
        <v>144.5</v>
      </c>
      <c r="K98" s="33">
        <f t="shared" si="145"/>
        <v>144.5</v>
      </c>
      <c r="L98" s="33" t="s">
        <v>18</v>
      </c>
      <c r="M98" s="33">
        <f t="shared" si="146"/>
        <v>144.5</v>
      </c>
      <c r="N98" s="28">
        <f t="shared" si="147"/>
        <v>0.9180432020330368</v>
      </c>
      <c r="O98" s="28">
        <f t="shared" si="148"/>
        <v>0.9180432020330368</v>
      </c>
    </row>
    <row r="99" spans="1:15" s="2" customFormat="1" ht="99" customHeight="1" x14ac:dyDescent="0.25">
      <c r="A99" s="27" t="s">
        <v>199</v>
      </c>
      <c r="B99" s="81" t="s">
        <v>375</v>
      </c>
      <c r="C99" s="51" t="s">
        <v>57</v>
      </c>
      <c r="D99" s="66" t="s">
        <v>3</v>
      </c>
      <c r="E99" s="33">
        <f t="shared" si="142"/>
        <v>99</v>
      </c>
      <c r="F99" s="33"/>
      <c r="G99" s="49">
        <v>99</v>
      </c>
      <c r="H99" s="49">
        <f t="shared" si="143"/>
        <v>99</v>
      </c>
      <c r="I99" s="33" t="s">
        <v>18</v>
      </c>
      <c r="J99" s="33">
        <v>99</v>
      </c>
      <c r="K99" s="33">
        <f t="shared" si="145"/>
        <v>99</v>
      </c>
      <c r="L99" s="33" t="s">
        <v>18</v>
      </c>
      <c r="M99" s="33">
        <f t="shared" si="146"/>
        <v>99</v>
      </c>
      <c r="N99" s="28">
        <f t="shared" si="147"/>
        <v>1</v>
      </c>
      <c r="O99" s="28">
        <f t="shared" si="148"/>
        <v>1</v>
      </c>
    </row>
    <row r="100" spans="1:15" s="2" customFormat="1" ht="73.5" customHeight="1" x14ac:dyDescent="0.25">
      <c r="A100" s="27" t="s">
        <v>307</v>
      </c>
      <c r="B100" s="81" t="s">
        <v>251</v>
      </c>
      <c r="C100" s="51" t="s">
        <v>57</v>
      </c>
      <c r="D100" s="66" t="s">
        <v>26</v>
      </c>
      <c r="E100" s="33">
        <f t="shared" si="142"/>
        <v>30</v>
      </c>
      <c r="F100" s="33"/>
      <c r="G100" s="49">
        <v>30</v>
      </c>
      <c r="H100" s="49">
        <f t="shared" si="143"/>
        <v>30</v>
      </c>
      <c r="I100" s="33" t="s">
        <v>18</v>
      </c>
      <c r="J100" s="33">
        <v>30</v>
      </c>
      <c r="K100" s="33">
        <f t="shared" si="145"/>
        <v>30</v>
      </c>
      <c r="L100" s="33" t="s">
        <v>18</v>
      </c>
      <c r="M100" s="33">
        <f t="shared" si="146"/>
        <v>30</v>
      </c>
      <c r="N100" s="28">
        <f t="shared" si="147"/>
        <v>1</v>
      </c>
      <c r="O100" s="28">
        <f t="shared" si="148"/>
        <v>1</v>
      </c>
    </row>
    <row r="101" spans="1:15" s="2" customFormat="1" ht="60.75" customHeight="1" x14ac:dyDescent="0.25">
      <c r="A101" s="27" t="s">
        <v>376</v>
      </c>
      <c r="B101" s="81" t="s">
        <v>306</v>
      </c>
      <c r="C101" s="51" t="s">
        <v>57</v>
      </c>
      <c r="D101" s="66" t="s">
        <v>26</v>
      </c>
      <c r="E101" s="33">
        <f t="shared" si="142"/>
        <v>57</v>
      </c>
      <c r="F101" s="33"/>
      <c r="G101" s="49">
        <v>57</v>
      </c>
      <c r="H101" s="49">
        <f t="shared" si="143"/>
        <v>57</v>
      </c>
      <c r="I101" s="33" t="s">
        <v>18</v>
      </c>
      <c r="J101" s="33">
        <v>57</v>
      </c>
      <c r="K101" s="33">
        <f t="shared" si="145"/>
        <v>57</v>
      </c>
      <c r="L101" s="33" t="s">
        <v>18</v>
      </c>
      <c r="M101" s="33">
        <f t="shared" si="146"/>
        <v>57</v>
      </c>
      <c r="N101" s="28">
        <f t="shared" si="147"/>
        <v>1</v>
      </c>
      <c r="O101" s="28">
        <f t="shared" si="148"/>
        <v>1</v>
      </c>
    </row>
    <row r="102" spans="1:15" s="2" customFormat="1" ht="73.5" customHeight="1" x14ac:dyDescent="0.25">
      <c r="A102" s="27" t="s">
        <v>377</v>
      </c>
      <c r="B102" s="81" t="s">
        <v>500</v>
      </c>
      <c r="C102" s="51" t="s">
        <v>57</v>
      </c>
      <c r="D102" s="66" t="s">
        <v>26</v>
      </c>
      <c r="E102" s="33">
        <f t="shared" ref="E102" si="149">G102</f>
        <v>90</v>
      </c>
      <c r="F102" s="33"/>
      <c r="G102" s="49">
        <v>90</v>
      </c>
      <c r="H102" s="49">
        <f t="shared" ref="H102" si="150">J102</f>
        <v>90</v>
      </c>
      <c r="I102" s="33" t="s">
        <v>18</v>
      </c>
      <c r="J102" s="33">
        <v>90</v>
      </c>
      <c r="K102" s="33">
        <f t="shared" si="145"/>
        <v>90</v>
      </c>
      <c r="L102" s="33" t="s">
        <v>18</v>
      </c>
      <c r="M102" s="33">
        <f t="shared" si="146"/>
        <v>90</v>
      </c>
      <c r="N102" s="28">
        <f t="shared" si="147"/>
        <v>1</v>
      </c>
      <c r="O102" s="28">
        <f t="shared" si="148"/>
        <v>1</v>
      </c>
    </row>
    <row r="103" spans="1:15" s="2" customFormat="1" ht="73.5" customHeight="1" x14ac:dyDescent="0.25">
      <c r="A103" s="27" t="s">
        <v>503</v>
      </c>
      <c r="B103" s="81" t="s">
        <v>501</v>
      </c>
      <c r="C103" s="51" t="s">
        <v>57</v>
      </c>
      <c r="D103" s="66" t="s">
        <v>26</v>
      </c>
      <c r="E103" s="33">
        <f t="shared" ref="E103" si="151">G103</f>
        <v>166.7</v>
      </c>
      <c r="F103" s="33"/>
      <c r="G103" s="49">
        <v>166.7</v>
      </c>
      <c r="H103" s="128">
        <v>0</v>
      </c>
      <c r="I103" s="33" t="s">
        <v>18</v>
      </c>
      <c r="J103" s="33">
        <v>0</v>
      </c>
      <c r="K103" s="33">
        <f t="shared" si="145"/>
        <v>0</v>
      </c>
      <c r="L103" s="33" t="s">
        <v>18</v>
      </c>
      <c r="M103" s="33">
        <f t="shared" si="146"/>
        <v>0</v>
      </c>
      <c r="N103" s="28">
        <f t="shared" si="147"/>
        <v>0</v>
      </c>
      <c r="O103" s="28">
        <f t="shared" si="148"/>
        <v>0</v>
      </c>
    </row>
    <row r="104" spans="1:15" s="2" customFormat="1" ht="73.5" customHeight="1" x14ac:dyDescent="0.25">
      <c r="A104" s="27" t="s">
        <v>504</v>
      </c>
      <c r="B104" s="81" t="s">
        <v>502</v>
      </c>
      <c r="C104" s="51" t="s">
        <v>57</v>
      </c>
      <c r="D104" s="66" t="s">
        <v>26</v>
      </c>
      <c r="E104" s="33">
        <f t="shared" ref="E104" si="152">G104</f>
        <v>16.2</v>
      </c>
      <c r="F104" s="33"/>
      <c r="G104" s="49">
        <v>16.2</v>
      </c>
      <c r="H104" s="128">
        <v>0</v>
      </c>
      <c r="I104" s="33" t="s">
        <v>18</v>
      </c>
      <c r="J104" s="33">
        <v>0</v>
      </c>
      <c r="K104" s="33">
        <f t="shared" ref="K104" si="153">M104</f>
        <v>0</v>
      </c>
      <c r="L104" s="33" t="s">
        <v>18</v>
      </c>
      <c r="M104" s="33">
        <f t="shared" ref="M104" si="154">J104</f>
        <v>0</v>
      </c>
      <c r="N104" s="28">
        <f t="shared" ref="N104" si="155">H104/E104</f>
        <v>0</v>
      </c>
      <c r="O104" s="28">
        <f t="shared" ref="O104" si="156">K104/E104</f>
        <v>0</v>
      </c>
    </row>
    <row r="105" spans="1:15" s="2" customFormat="1" x14ac:dyDescent="0.25">
      <c r="A105" s="27"/>
      <c r="B105" s="213" t="s">
        <v>198</v>
      </c>
      <c r="C105" s="214"/>
      <c r="D105" s="215"/>
      <c r="E105" s="36">
        <f>H105</f>
        <v>0</v>
      </c>
      <c r="F105" s="36"/>
      <c r="G105" s="36">
        <v>0</v>
      </c>
      <c r="H105" s="36">
        <f t="shared" ref="H105:M105" si="157">SUM(H106:H106)</f>
        <v>0</v>
      </c>
      <c r="I105" s="36">
        <f t="shared" si="157"/>
        <v>0</v>
      </c>
      <c r="J105" s="36">
        <f t="shared" si="157"/>
        <v>0</v>
      </c>
      <c r="K105" s="36">
        <f t="shared" si="157"/>
        <v>0</v>
      </c>
      <c r="L105" s="36">
        <f t="shared" si="157"/>
        <v>0</v>
      </c>
      <c r="M105" s="36">
        <f t="shared" si="157"/>
        <v>0</v>
      </c>
      <c r="N105" s="29">
        <v>0</v>
      </c>
      <c r="O105" s="29">
        <v>0</v>
      </c>
    </row>
    <row r="106" spans="1:15" s="2" customFormat="1" ht="33" hidden="1" x14ac:dyDescent="0.25">
      <c r="A106" s="27" t="s">
        <v>187</v>
      </c>
      <c r="B106" s="78" t="s">
        <v>56</v>
      </c>
      <c r="C106" s="31" t="s">
        <v>57</v>
      </c>
      <c r="D106" s="31" t="s">
        <v>26</v>
      </c>
      <c r="E106" s="33" t="str">
        <f t="shared" ref="E106" si="158">H106</f>
        <v>-</v>
      </c>
      <c r="F106" s="33"/>
      <c r="G106" s="33" t="s">
        <v>18</v>
      </c>
      <c r="H106" s="33" t="s">
        <v>18</v>
      </c>
      <c r="I106" s="33" t="s">
        <v>18</v>
      </c>
      <c r="J106" s="33" t="s">
        <v>18</v>
      </c>
      <c r="K106" s="33" t="str">
        <f t="shared" ref="K106" si="159">M106</f>
        <v>-</v>
      </c>
      <c r="L106" s="33" t="s">
        <v>18</v>
      </c>
      <c r="M106" s="33" t="s">
        <v>18</v>
      </c>
      <c r="N106" s="29" t="e">
        <f t="shared" si="122"/>
        <v>#VALUE!</v>
      </c>
      <c r="O106" s="29" t="e">
        <f t="shared" si="123"/>
        <v>#VALUE!</v>
      </c>
    </row>
    <row r="107" spans="1:15" s="2" customFormat="1" x14ac:dyDescent="0.25">
      <c r="A107" s="27"/>
      <c r="B107" s="213" t="s">
        <v>200</v>
      </c>
      <c r="C107" s="214"/>
      <c r="D107" s="215"/>
      <c r="E107" s="36">
        <f>SUM(E108:E119)</f>
        <v>8937.5</v>
      </c>
      <c r="F107" s="36">
        <f t="shared" ref="F107" si="160">SUM(F108:F119)</f>
        <v>0</v>
      </c>
      <c r="G107" s="36">
        <f>SUM(G108:G119)</f>
        <v>8937.5</v>
      </c>
      <c r="H107" s="36">
        <f>SUM(H108:H119)</f>
        <v>8011.8156000000017</v>
      </c>
      <c r="I107" s="36">
        <f t="shared" ref="I107:M107" si="161">SUM(I108:I119)</f>
        <v>0</v>
      </c>
      <c r="J107" s="36">
        <f t="shared" si="161"/>
        <v>8011.8156000000017</v>
      </c>
      <c r="K107" s="36">
        <f>SUM(K108:K119)</f>
        <v>8011.8156000000017</v>
      </c>
      <c r="L107" s="36">
        <f t="shared" si="161"/>
        <v>0</v>
      </c>
      <c r="M107" s="36">
        <f t="shared" si="161"/>
        <v>8011.8156000000017</v>
      </c>
      <c r="N107" s="29">
        <f>H107/E107</f>
        <v>0.89642692027972048</v>
      </c>
      <c r="O107" s="29">
        <f>K107/E107</f>
        <v>0.89642692027972048</v>
      </c>
    </row>
    <row r="108" spans="1:15" s="2" customFormat="1" ht="82.5" x14ac:dyDescent="0.25">
      <c r="A108" s="27" t="s">
        <v>188</v>
      </c>
      <c r="B108" s="78" t="s">
        <v>201</v>
      </c>
      <c r="C108" s="31" t="s">
        <v>196</v>
      </c>
      <c r="D108" s="134" t="s">
        <v>26</v>
      </c>
      <c r="E108" s="33">
        <f>G108</f>
        <v>2135.1999999999998</v>
      </c>
      <c r="F108" s="33"/>
      <c r="G108" s="33">
        <v>2135.1999999999998</v>
      </c>
      <c r="H108" s="33">
        <f>J108</f>
        <v>2124.5239999999999</v>
      </c>
      <c r="I108" s="33" t="s">
        <v>18</v>
      </c>
      <c r="J108" s="33">
        <v>2124.5239999999999</v>
      </c>
      <c r="K108" s="33">
        <f t="shared" ref="K108" si="162">M108</f>
        <v>2124.5239999999999</v>
      </c>
      <c r="L108" s="33" t="s">
        <v>18</v>
      </c>
      <c r="M108" s="33">
        <f>J108</f>
        <v>2124.5239999999999</v>
      </c>
      <c r="N108" s="28">
        <f t="shared" ref="N108" si="163">H108/E108</f>
        <v>0.995</v>
      </c>
      <c r="O108" s="28">
        <f t="shared" ref="O108" si="164">K108/E108</f>
        <v>0.995</v>
      </c>
    </row>
    <row r="109" spans="1:15" s="2" customFormat="1" ht="82.5" x14ac:dyDescent="0.25">
      <c r="A109" s="27" t="s">
        <v>202</v>
      </c>
      <c r="B109" s="133" t="s">
        <v>505</v>
      </c>
      <c r="C109" s="31" t="s">
        <v>196</v>
      </c>
      <c r="D109" s="134" t="s">
        <v>26</v>
      </c>
      <c r="E109" s="33">
        <f>G109</f>
        <v>226.1</v>
      </c>
      <c r="F109" s="33"/>
      <c r="G109" s="33">
        <v>226.1</v>
      </c>
      <c r="H109" s="33">
        <f>J109</f>
        <v>226.1</v>
      </c>
      <c r="I109" s="33" t="s">
        <v>18</v>
      </c>
      <c r="J109" s="33">
        <v>226.1</v>
      </c>
      <c r="K109" s="33">
        <f t="shared" ref="K109" si="165">M109</f>
        <v>226.1</v>
      </c>
      <c r="L109" s="33" t="s">
        <v>18</v>
      </c>
      <c r="M109" s="33">
        <f>J109</f>
        <v>226.1</v>
      </c>
      <c r="N109" s="28">
        <f t="shared" ref="N109" si="166">H109/E109</f>
        <v>1</v>
      </c>
      <c r="O109" s="28">
        <f t="shared" ref="O109" si="167">K109/E109</f>
        <v>1</v>
      </c>
    </row>
    <row r="110" spans="1:15" s="2" customFormat="1" ht="33" x14ac:dyDescent="0.25">
      <c r="A110" s="27" t="s">
        <v>264</v>
      </c>
      <c r="B110" s="81" t="s">
        <v>252</v>
      </c>
      <c r="C110" s="51" t="s">
        <v>57</v>
      </c>
      <c r="D110" s="51" t="s">
        <v>26</v>
      </c>
      <c r="E110" s="33">
        <f t="shared" ref="E110:E117" si="168">G110</f>
        <v>568.9</v>
      </c>
      <c r="F110" s="33"/>
      <c r="G110" s="33">
        <v>568.9</v>
      </c>
      <c r="H110" s="33">
        <f t="shared" ref="H110:H115" si="169">J110</f>
        <v>568.85400000000004</v>
      </c>
      <c r="I110" s="33" t="s">
        <v>18</v>
      </c>
      <c r="J110" s="33">
        <v>568.85400000000004</v>
      </c>
      <c r="K110" s="33">
        <f t="shared" ref="K110" si="170">M110</f>
        <v>568.85400000000004</v>
      </c>
      <c r="L110" s="33" t="s">
        <v>18</v>
      </c>
      <c r="M110" s="33">
        <f>J110</f>
        <v>568.85400000000004</v>
      </c>
      <c r="N110" s="28">
        <f t="shared" ref="N110" si="171">H110/E110</f>
        <v>0.99991914220425393</v>
      </c>
      <c r="O110" s="28">
        <f t="shared" ref="O110" si="172">K110/E110</f>
        <v>0.99991914220425393</v>
      </c>
    </row>
    <row r="111" spans="1:15" s="2" customFormat="1" ht="82.5" x14ac:dyDescent="0.25">
      <c r="A111" s="27" t="s">
        <v>317</v>
      </c>
      <c r="B111" s="81" t="s">
        <v>378</v>
      </c>
      <c r="C111" s="51" t="s">
        <v>57</v>
      </c>
      <c r="D111" s="59" t="s">
        <v>26</v>
      </c>
      <c r="E111" s="33">
        <f t="shared" si="168"/>
        <v>22.3</v>
      </c>
      <c r="F111" s="33"/>
      <c r="G111" s="33">
        <v>22.3</v>
      </c>
      <c r="H111" s="33">
        <f t="shared" si="169"/>
        <v>22.2651</v>
      </c>
      <c r="I111" s="33" t="s">
        <v>18</v>
      </c>
      <c r="J111" s="33">
        <v>22.2651</v>
      </c>
      <c r="K111" s="33">
        <f t="shared" ref="K111" si="173">M111</f>
        <v>22.2651</v>
      </c>
      <c r="L111" s="33" t="s">
        <v>18</v>
      </c>
      <c r="M111" s="33">
        <f>J111</f>
        <v>22.2651</v>
      </c>
      <c r="N111" s="28">
        <f t="shared" ref="N111" si="174">H111/E111</f>
        <v>0.99843497757847532</v>
      </c>
      <c r="O111" s="28">
        <f t="shared" ref="O111" si="175">K111/E111</f>
        <v>0.99843497757847532</v>
      </c>
    </row>
    <row r="112" spans="1:15" s="2" customFormat="1" ht="82.5" x14ac:dyDescent="0.25">
      <c r="A112" s="27" t="s">
        <v>318</v>
      </c>
      <c r="B112" s="81" t="s">
        <v>379</v>
      </c>
      <c r="C112" s="51" t="s">
        <v>57</v>
      </c>
      <c r="D112" s="59" t="s">
        <v>3</v>
      </c>
      <c r="E112" s="33">
        <f t="shared" si="168"/>
        <v>50</v>
      </c>
      <c r="F112" s="33"/>
      <c r="G112" s="33">
        <v>50</v>
      </c>
      <c r="H112" s="33">
        <f t="shared" si="169"/>
        <v>50</v>
      </c>
      <c r="I112" s="33" t="s">
        <v>18</v>
      </c>
      <c r="J112" s="33">
        <v>50</v>
      </c>
      <c r="K112" s="33">
        <f t="shared" ref="K112:K119" si="176">M112</f>
        <v>50</v>
      </c>
      <c r="L112" s="33" t="s">
        <v>18</v>
      </c>
      <c r="M112" s="33">
        <f t="shared" ref="M112:M119" si="177">J112</f>
        <v>50</v>
      </c>
      <c r="N112" s="28">
        <f t="shared" ref="N112:N119" si="178">H112/E112</f>
        <v>1</v>
      </c>
      <c r="O112" s="28">
        <f t="shared" ref="O112:O119" si="179">K112/E112</f>
        <v>1</v>
      </c>
    </row>
    <row r="113" spans="1:15" s="2" customFormat="1" ht="66" x14ac:dyDescent="0.25">
      <c r="A113" s="27" t="s">
        <v>319</v>
      </c>
      <c r="B113" s="81" t="s">
        <v>380</v>
      </c>
      <c r="C113" s="51" t="s">
        <v>57</v>
      </c>
      <c r="D113" s="59" t="s">
        <v>26</v>
      </c>
      <c r="E113" s="33">
        <f t="shared" si="168"/>
        <v>1200</v>
      </c>
      <c r="F113" s="33"/>
      <c r="G113" s="33">
        <v>1200</v>
      </c>
      <c r="H113" s="33">
        <f t="shared" si="169"/>
        <v>1199.865</v>
      </c>
      <c r="I113" s="33" t="s">
        <v>18</v>
      </c>
      <c r="J113" s="33">
        <v>1199.865</v>
      </c>
      <c r="K113" s="33">
        <f t="shared" si="176"/>
        <v>1199.865</v>
      </c>
      <c r="L113" s="33" t="s">
        <v>18</v>
      </c>
      <c r="M113" s="33">
        <f t="shared" si="177"/>
        <v>1199.865</v>
      </c>
      <c r="N113" s="28">
        <f t="shared" si="178"/>
        <v>0.99988750000000004</v>
      </c>
      <c r="O113" s="28">
        <f t="shared" si="179"/>
        <v>0.99988750000000004</v>
      </c>
    </row>
    <row r="114" spans="1:15" s="2" customFormat="1" ht="49.5" x14ac:dyDescent="0.25">
      <c r="A114" s="27" t="s">
        <v>429</v>
      </c>
      <c r="B114" s="81" t="s">
        <v>253</v>
      </c>
      <c r="C114" s="51" t="s">
        <v>57</v>
      </c>
      <c r="D114" s="51" t="s">
        <v>26</v>
      </c>
      <c r="E114" s="33">
        <f t="shared" si="168"/>
        <v>1484.9</v>
      </c>
      <c r="F114" s="33"/>
      <c r="G114" s="33">
        <v>1484.9</v>
      </c>
      <c r="H114" s="33">
        <f t="shared" si="169"/>
        <v>1484.8454999999999</v>
      </c>
      <c r="I114" s="33" t="s">
        <v>18</v>
      </c>
      <c r="J114" s="33">
        <v>1484.8454999999999</v>
      </c>
      <c r="K114" s="33">
        <f t="shared" si="176"/>
        <v>1484.8454999999999</v>
      </c>
      <c r="L114" s="33" t="s">
        <v>18</v>
      </c>
      <c r="M114" s="33">
        <f t="shared" si="177"/>
        <v>1484.8454999999999</v>
      </c>
      <c r="N114" s="28">
        <f t="shared" si="178"/>
        <v>0.99996329719172994</v>
      </c>
      <c r="O114" s="28">
        <f t="shared" si="179"/>
        <v>0.99996329719172994</v>
      </c>
    </row>
    <row r="115" spans="1:15" s="2" customFormat="1" ht="49.5" x14ac:dyDescent="0.25">
      <c r="A115" s="27" t="s">
        <v>430</v>
      </c>
      <c r="B115" s="81" t="s">
        <v>313</v>
      </c>
      <c r="C115" s="59" t="s">
        <v>57</v>
      </c>
      <c r="D115" s="59" t="s">
        <v>26</v>
      </c>
      <c r="E115" s="33">
        <f t="shared" si="168"/>
        <v>199.7</v>
      </c>
      <c r="F115" s="33"/>
      <c r="G115" s="33">
        <v>199.7</v>
      </c>
      <c r="H115" s="33">
        <f t="shared" si="169"/>
        <v>199.66200000000001</v>
      </c>
      <c r="I115" s="33" t="s">
        <v>18</v>
      </c>
      <c r="J115" s="33">
        <v>199.66200000000001</v>
      </c>
      <c r="K115" s="33">
        <f t="shared" si="176"/>
        <v>199.66200000000001</v>
      </c>
      <c r="L115" s="33" t="s">
        <v>18</v>
      </c>
      <c r="M115" s="33">
        <f t="shared" si="177"/>
        <v>199.66200000000001</v>
      </c>
      <c r="N115" s="28">
        <f t="shared" si="178"/>
        <v>0.99980971457185785</v>
      </c>
      <c r="O115" s="28">
        <f t="shared" si="179"/>
        <v>0.99980971457185785</v>
      </c>
    </row>
    <row r="116" spans="1:15" s="2" customFormat="1" ht="82.5" x14ac:dyDescent="0.25">
      <c r="A116" s="27" t="s">
        <v>431</v>
      </c>
      <c r="B116" s="81" t="s">
        <v>314</v>
      </c>
      <c r="C116" s="59" t="s">
        <v>57</v>
      </c>
      <c r="D116" s="59" t="s">
        <v>26</v>
      </c>
      <c r="E116" s="33">
        <f t="shared" si="168"/>
        <v>2026.1</v>
      </c>
      <c r="F116" s="33"/>
      <c r="G116" s="33">
        <v>2026.1</v>
      </c>
      <c r="H116" s="33">
        <f>J116</f>
        <v>2026.1</v>
      </c>
      <c r="I116" s="33" t="s">
        <v>18</v>
      </c>
      <c r="J116" s="33">
        <v>2026.1</v>
      </c>
      <c r="K116" s="33">
        <f t="shared" si="176"/>
        <v>2026.1</v>
      </c>
      <c r="L116" s="33" t="s">
        <v>18</v>
      </c>
      <c r="M116" s="33">
        <f t="shared" si="177"/>
        <v>2026.1</v>
      </c>
      <c r="N116" s="28">
        <f t="shared" si="178"/>
        <v>1</v>
      </c>
      <c r="O116" s="28">
        <f t="shared" si="179"/>
        <v>1</v>
      </c>
    </row>
    <row r="117" spans="1:15" s="2" customFormat="1" ht="33" x14ac:dyDescent="0.25">
      <c r="A117" s="27" t="s">
        <v>508</v>
      </c>
      <c r="B117" s="81" t="s">
        <v>315</v>
      </c>
      <c r="C117" s="59" t="s">
        <v>57</v>
      </c>
      <c r="D117" s="59" t="s">
        <v>26</v>
      </c>
      <c r="E117" s="33">
        <f t="shared" si="168"/>
        <v>914.7</v>
      </c>
      <c r="F117" s="33"/>
      <c r="G117" s="33">
        <v>914.7</v>
      </c>
      <c r="H117" s="33">
        <f>J117</f>
        <v>0</v>
      </c>
      <c r="I117" s="33" t="s">
        <v>18</v>
      </c>
      <c r="J117" s="33">
        <v>0</v>
      </c>
      <c r="K117" s="33">
        <f t="shared" si="176"/>
        <v>0</v>
      </c>
      <c r="L117" s="33" t="s">
        <v>18</v>
      </c>
      <c r="M117" s="33">
        <f t="shared" si="177"/>
        <v>0</v>
      </c>
      <c r="N117" s="28">
        <f t="shared" si="178"/>
        <v>0</v>
      </c>
      <c r="O117" s="28">
        <f t="shared" si="179"/>
        <v>0</v>
      </c>
    </row>
    <row r="118" spans="1:15" s="2" customFormat="1" ht="66" x14ac:dyDescent="0.25">
      <c r="A118" s="27" t="s">
        <v>509</v>
      </c>
      <c r="B118" s="81" t="s">
        <v>506</v>
      </c>
      <c r="C118" s="59" t="s">
        <v>57</v>
      </c>
      <c r="D118" s="59" t="s">
        <v>26</v>
      </c>
      <c r="E118" s="33">
        <f t="shared" ref="E118" si="180">G118</f>
        <v>24</v>
      </c>
      <c r="F118" s="33"/>
      <c r="G118" s="33">
        <v>24</v>
      </c>
      <c r="H118" s="33">
        <f t="shared" ref="H118" si="181">J118</f>
        <v>24</v>
      </c>
      <c r="I118" s="33" t="s">
        <v>18</v>
      </c>
      <c r="J118" s="33">
        <v>24</v>
      </c>
      <c r="K118" s="33">
        <f t="shared" si="176"/>
        <v>24</v>
      </c>
      <c r="L118" s="33" t="s">
        <v>18</v>
      </c>
      <c r="M118" s="33">
        <f t="shared" si="177"/>
        <v>24</v>
      </c>
      <c r="N118" s="28">
        <f t="shared" si="178"/>
        <v>1</v>
      </c>
      <c r="O118" s="28">
        <f t="shared" si="179"/>
        <v>1</v>
      </c>
    </row>
    <row r="119" spans="1:15" s="2" customFormat="1" ht="49.5" x14ac:dyDescent="0.25">
      <c r="A119" s="27" t="s">
        <v>510</v>
      </c>
      <c r="B119" s="81" t="s">
        <v>507</v>
      </c>
      <c r="C119" s="59" t="s">
        <v>57</v>
      </c>
      <c r="D119" s="59" t="s">
        <v>26</v>
      </c>
      <c r="E119" s="33">
        <f t="shared" ref="E119" si="182">G119</f>
        <v>85.6</v>
      </c>
      <c r="F119" s="33"/>
      <c r="G119" s="33">
        <v>85.6</v>
      </c>
      <c r="H119" s="33">
        <f>J119</f>
        <v>85.6</v>
      </c>
      <c r="I119" s="33" t="s">
        <v>18</v>
      </c>
      <c r="J119" s="33">
        <v>85.6</v>
      </c>
      <c r="K119" s="33">
        <f t="shared" si="176"/>
        <v>85.6</v>
      </c>
      <c r="L119" s="33" t="s">
        <v>18</v>
      </c>
      <c r="M119" s="33">
        <f t="shared" si="177"/>
        <v>85.6</v>
      </c>
      <c r="N119" s="28">
        <f t="shared" si="178"/>
        <v>1</v>
      </c>
      <c r="O119" s="28">
        <f t="shared" si="179"/>
        <v>1</v>
      </c>
    </row>
    <row r="120" spans="1:15" s="2" customFormat="1" x14ac:dyDescent="0.25">
      <c r="A120" s="27"/>
      <c r="B120" s="213" t="s">
        <v>316</v>
      </c>
      <c r="C120" s="214"/>
      <c r="D120" s="215"/>
      <c r="E120" s="36">
        <f t="shared" ref="E120:M120" si="183">SUM(E121:E121)</f>
        <v>1408</v>
      </c>
      <c r="F120" s="36">
        <f t="shared" si="183"/>
        <v>0</v>
      </c>
      <c r="G120" s="36">
        <f t="shared" si="183"/>
        <v>1408</v>
      </c>
      <c r="H120" s="36">
        <f t="shared" si="183"/>
        <v>0</v>
      </c>
      <c r="I120" s="36">
        <f t="shared" si="183"/>
        <v>0</v>
      </c>
      <c r="J120" s="36">
        <f t="shared" si="183"/>
        <v>0</v>
      </c>
      <c r="K120" s="36">
        <f t="shared" si="183"/>
        <v>0</v>
      </c>
      <c r="L120" s="36">
        <f t="shared" si="183"/>
        <v>0</v>
      </c>
      <c r="M120" s="36">
        <f t="shared" si="183"/>
        <v>0</v>
      </c>
      <c r="N120" s="29">
        <f>H120/E120</f>
        <v>0</v>
      </c>
      <c r="O120" s="29">
        <f>K120/E120</f>
        <v>0</v>
      </c>
    </row>
    <row r="121" spans="1:15" s="2" customFormat="1" ht="33" x14ac:dyDescent="0.25">
      <c r="A121" s="27" t="s">
        <v>233</v>
      </c>
      <c r="B121" s="78" t="s">
        <v>234</v>
      </c>
      <c r="C121" s="31" t="s">
        <v>57</v>
      </c>
      <c r="D121" s="31" t="s">
        <v>3</v>
      </c>
      <c r="E121" s="33">
        <f>G121</f>
        <v>1408</v>
      </c>
      <c r="F121" s="33"/>
      <c r="G121" s="33">
        <v>1408</v>
      </c>
      <c r="H121" s="33">
        <f>J121</f>
        <v>0</v>
      </c>
      <c r="I121" s="33" t="s">
        <v>18</v>
      </c>
      <c r="J121" s="33">
        <v>0</v>
      </c>
      <c r="K121" s="33">
        <f t="shared" ref="K121" si="184">M121</f>
        <v>0</v>
      </c>
      <c r="L121" s="33" t="s">
        <v>18</v>
      </c>
      <c r="M121" s="33">
        <f t="shared" ref="M121" si="185">J121</f>
        <v>0</v>
      </c>
      <c r="N121" s="28">
        <f t="shared" ref="N121" si="186">H121/E121</f>
        <v>0</v>
      </c>
      <c r="O121" s="28">
        <f t="shared" ref="O121" si="187">K121/E121</f>
        <v>0</v>
      </c>
    </row>
    <row r="122" spans="1:15" s="2" customFormat="1" x14ac:dyDescent="0.25">
      <c r="A122" s="27"/>
      <c r="B122" s="213" t="s">
        <v>369</v>
      </c>
      <c r="C122" s="214"/>
      <c r="D122" s="215"/>
      <c r="E122" s="36">
        <f t="shared" ref="E122:F122" si="188">SUM(E123)</f>
        <v>475.8</v>
      </c>
      <c r="F122" s="36">
        <f t="shared" si="188"/>
        <v>0</v>
      </c>
      <c r="G122" s="36">
        <f>SUM(G123)</f>
        <v>475.8</v>
      </c>
      <c r="H122" s="36">
        <f t="shared" ref="H122:M122" si="189">SUM(H123)</f>
        <v>404.43</v>
      </c>
      <c r="I122" s="36">
        <f t="shared" si="189"/>
        <v>0</v>
      </c>
      <c r="J122" s="36">
        <f t="shared" si="189"/>
        <v>404.43</v>
      </c>
      <c r="K122" s="36">
        <f t="shared" si="189"/>
        <v>404.43</v>
      </c>
      <c r="L122" s="36">
        <f t="shared" si="189"/>
        <v>0</v>
      </c>
      <c r="M122" s="36">
        <f t="shared" si="189"/>
        <v>404.43</v>
      </c>
      <c r="N122" s="29">
        <f>H122/E122</f>
        <v>0.85</v>
      </c>
      <c r="O122" s="29">
        <f>K122/E122</f>
        <v>0.85</v>
      </c>
    </row>
    <row r="123" spans="1:15" s="2" customFormat="1" ht="49.5" x14ac:dyDescent="0.25">
      <c r="A123" s="27" t="s">
        <v>432</v>
      </c>
      <c r="B123" s="81" t="s">
        <v>254</v>
      </c>
      <c r="C123" s="51" t="s">
        <v>57</v>
      </c>
      <c r="D123" s="51" t="s">
        <v>26</v>
      </c>
      <c r="E123" s="33">
        <f>G123</f>
        <v>475.8</v>
      </c>
      <c r="F123" s="33"/>
      <c r="G123" s="33">
        <v>475.8</v>
      </c>
      <c r="H123" s="33">
        <f>J123</f>
        <v>404.43</v>
      </c>
      <c r="I123" s="100">
        <v>0</v>
      </c>
      <c r="J123" s="33">
        <v>404.43</v>
      </c>
      <c r="K123" s="33">
        <f t="shared" ref="K123" si="190">M123</f>
        <v>404.43</v>
      </c>
      <c r="L123" s="100">
        <v>0</v>
      </c>
      <c r="M123" s="33">
        <f>J123</f>
        <v>404.43</v>
      </c>
      <c r="N123" s="28">
        <f t="shared" ref="N123" si="191">H123/E123</f>
        <v>0.85</v>
      </c>
      <c r="O123" s="28">
        <f>K123/E123</f>
        <v>0.85</v>
      </c>
    </row>
    <row r="124" spans="1:15" s="2" customFormat="1" ht="42.75" customHeight="1" x14ac:dyDescent="0.25">
      <c r="A124" s="27"/>
      <c r="B124" s="213" t="s">
        <v>370</v>
      </c>
      <c r="C124" s="214"/>
      <c r="D124" s="215"/>
      <c r="E124" s="36">
        <f>E125</f>
        <v>10</v>
      </c>
      <c r="F124" s="36">
        <f t="shared" ref="F124:M124" si="192">F125</f>
        <v>0</v>
      </c>
      <c r="G124" s="36">
        <f t="shared" si="192"/>
        <v>10</v>
      </c>
      <c r="H124" s="36">
        <f t="shared" si="192"/>
        <v>10</v>
      </c>
      <c r="I124" s="36">
        <f>I125</f>
        <v>0</v>
      </c>
      <c r="J124" s="36">
        <f t="shared" si="192"/>
        <v>10</v>
      </c>
      <c r="K124" s="36">
        <f t="shared" si="192"/>
        <v>10</v>
      </c>
      <c r="L124" s="36">
        <f>L125</f>
        <v>0</v>
      </c>
      <c r="M124" s="36">
        <f t="shared" si="192"/>
        <v>10</v>
      </c>
      <c r="N124" s="29">
        <f t="shared" ref="N124" si="193">H124/E124</f>
        <v>1</v>
      </c>
      <c r="O124" s="29">
        <f>K124/E124</f>
        <v>1</v>
      </c>
    </row>
    <row r="125" spans="1:15" s="2" customFormat="1" ht="33" x14ac:dyDescent="0.25">
      <c r="A125" s="27" t="s">
        <v>265</v>
      </c>
      <c r="B125" s="81" t="s">
        <v>268</v>
      </c>
      <c r="C125" s="51" t="s">
        <v>57</v>
      </c>
      <c r="D125" s="51" t="s">
        <v>3</v>
      </c>
      <c r="E125" s="33">
        <f>G125</f>
        <v>10</v>
      </c>
      <c r="F125" s="100">
        <v>0</v>
      </c>
      <c r="G125" s="33">
        <v>10</v>
      </c>
      <c r="H125" s="33">
        <v>10</v>
      </c>
      <c r="I125" s="100">
        <v>0</v>
      </c>
      <c r="J125" s="33">
        <v>10</v>
      </c>
      <c r="K125" s="33">
        <f t="shared" ref="K125" si="194">M125</f>
        <v>10</v>
      </c>
      <c r="L125" s="100">
        <v>0</v>
      </c>
      <c r="M125" s="33">
        <v>10</v>
      </c>
      <c r="N125" s="28">
        <f t="shared" ref="N125" si="195">H125/E125</f>
        <v>1</v>
      </c>
      <c r="O125" s="28">
        <f t="shared" ref="O125" si="196">K125/E125</f>
        <v>1</v>
      </c>
    </row>
    <row r="126" spans="1:15" s="2" customFormat="1" x14ac:dyDescent="0.25">
      <c r="A126" s="31"/>
      <c r="B126" s="32" t="s">
        <v>2</v>
      </c>
      <c r="C126" s="32"/>
      <c r="D126" s="33"/>
      <c r="E126" s="36">
        <f>E6+E11+E31+E83+E85+E88+E92+E94+E105+E107+E120+E122+E124</f>
        <v>235809.39999999997</v>
      </c>
      <c r="F126" s="36">
        <f t="shared" ref="F126:M126" si="197">F6+F11+F31+F83+F85+F88+F92+F94+F105+F107+F120+F122+F124</f>
        <v>0</v>
      </c>
      <c r="G126" s="36">
        <f t="shared" si="197"/>
        <v>235809.39999999997</v>
      </c>
      <c r="H126" s="36">
        <f>H6+H11+H31+H83+H85+H88+H92+H94+H105+H107+H120+H122+H124</f>
        <v>201277.82217</v>
      </c>
      <c r="I126" s="36">
        <f t="shared" si="197"/>
        <v>0</v>
      </c>
      <c r="J126" s="36">
        <f>J6+J11+J31+J83+J85+J88+J92+J94+J105+J107+J120+J122+J124</f>
        <v>201277.82217</v>
      </c>
      <c r="K126" s="36">
        <f t="shared" si="197"/>
        <v>201277.82217</v>
      </c>
      <c r="L126" s="36">
        <f t="shared" si="197"/>
        <v>0</v>
      </c>
      <c r="M126" s="36">
        <f t="shared" si="197"/>
        <v>201277.82217</v>
      </c>
      <c r="N126" s="29">
        <f>H126/E126</f>
        <v>0.85356148724351122</v>
      </c>
      <c r="O126" s="29">
        <f t="shared" si="123"/>
        <v>0.85356148724351122</v>
      </c>
    </row>
    <row r="127" spans="1:15" x14ac:dyDescent="0.25">
      <c r="G127" s="43"/>
      <c r="J127" s="43"/>
    </row>
    <row r="128" spans="1:15" ht="18.75" customHeight="1" x14ac:dyDescent="0.25"/>
    <row r="129" spans="10:10" ht="18.75" customHeight="1" x14ac:dyDescent="0.25">
      <c r="J129" s="52"/>
    </row>
    <row r="132" spans="10:10" ht="18.75" customHeight="1" x14ac:dyDescent="0.25"/>
    <row r="136" spans="10:10" ht="18.75" customHeight="1" x14ac:dyDescent="0.25"/>
  </sheetData>
  <mergeCells count="33">
    <mergeCell ref="A3:A4"/>
    <mergeCell ref="A1:O1"/>
    <mergeCell ref="A2:O2"/>
    <mergeCell ref="B24:D24"/>
    <mergeCell ref="B31:D31"/>
    <mergeCell ref="K3:M3"/>
    <mergeCell ref="N3:N4"/>
    <mergeCell ref="O3:O4"/>
    <mergeCell ref="E3:G3"/>
    <mergeCell ref="H3:J3"/>
    <mergeCell ref="C29:C30"/>
    <mergeCell ref="D29:D30"/>
    <mergeCell ref="B32:D32"/>
    <mergeCell ref="B6:D6"/>
    <mergeCell ref="D3:D4"/>
    <mergeCell ref="C3:C4"/>
    <mergeCell ref="B3:B4"/>
    <mergeCell ref="B12:D12"/>
    <mergeCell ref="B14:D14"/>
    <mergeCell ref="B11:D11"/>
    <mergeCell ref="B52:D52"/>
    <mergeCell ref="B83:D83"/>
    <mergeCell ref="B85:D85"/>
    <mergeCell ref="B88:D88"/>
    <mergeCell ref="B92:D92"/>
    <mergeCell ref="B71:D71"/>
    <mergeCell ref="B107:D107"/>
    <mergeCell ref="B120:D120"/>
    <mergeCell ref="B73:D73"/>
    <mergeCell ref="B124:D124"/>
    <mergeCell ref="B105:D105"/>
    <mergeCell ref="B94:D94"/>
    <mergeCell ref="B122:D122"/>
  </mergeCells>
  <pageMargins left="0.39370078740157483" right="0.39370078740157483" top="0.59055118110236227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Подпрограмма 1</vt:lpstr>
      <vt:lpstr>Подпрограмма 1 (2)</vt:lpstr>
      <vt:lpstr>Подпрограмма 2</vt:lpstr>
      <vt:lpstr>Подпрограмма 2 (2)</vt:lpstr>
      <vt:lpstr>Подпрограмма 3</vt:lpstr>
      <vt:lpstr>Подпрограмма 3 (2)</vt:lpstr>
      <vt:lpstr>Подпрограмма 4</vt:lpstr>
      <vt:lpstr>Подпрограмма 4 (2)</vt:lpstr>
      <vt:lpstr>Подпрограмма 5</vt:lpstr>
      <vt:lpstr>Подпрограмма 5 (2)</vt:lpstr>
      <vt:lpstr>Подпрограмма 6</vt:lpstr>
      <vt:lpstr>Подпрограмма 6 (2)</vt:lpstr>
      <vt:lpstr>'Подпрограмма 1 (2)'!Заголовки_для_печати</vt:lpstr>
      <vt:lpstr>'Подпрограмма 2'!Заголовки_для_печати</vt:lpstr>
      <vt:lpstr>'Подпрограмма 2 (2)'!Заголовки_для_печати</vt:lpstr>
      <vt:lpstr>'Подпрограмма 3'!Заголовки_для_печати</vt:lpstr>
      <vt:lpstr>'Подпрограмма 3 (2)'!Заголовки_для_печати</vt:lpstr>
      <vt:lpstr>'Подпрограмма 4'!Заголовки_для_печати</vt:lpstr>
      <vt:lpstr>'Подпрограмма 4 (2)'!Заголовки_для_печати</vt:lpstr>
      <vt:lpstr>'Подпрограмма 5'!Заголовки_для_печати</vt:lpstr>
      <vt:lpstr>'Подпрограмма 5 (2)'!Заголовки_для_печати</vt:lpstr>
      <vt:lpstr>'Подпрограмма 6'!Заголовки_для_печати</vt:lpstr>
      <vt:lpstr>'Подпрограмма 6 (2)'!Заголовки_для_печати</vt:lpstr>
      <vt:lpstr>'Подпрограмма 1'!Область_печати</vt:lpstr>
      <vt:lpstr>'Подпрограмма 1 (2)'!Область_печати</vt:lpstr>
      <vt:lpstr>'Подпрограмма 2'!Область_печати</vt:lpstr>
      <vt:lpstr>'Подпрограмма 2 (2)'!Область_печати</vt:lpstr>
      <vt:lpstr>'Подпрограмма 3'!Область_печати</vt:lpstr>
      <vt:lpstr>'Подпрограмма 3 (2)'!Область_печати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5 (2)'!Область_печати</vt:lpstr>
      <vt:lpstr>'Подпрограмма 6'!Область_печати</vt:lpstr>
      <vt:lpstr>'Подпрограмма 6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2019-03-22T08:47:23Z</cp:lastPrinted>
  <dcterms:created xsi:type="dcterms:W3CDTF">2015-07-01T06:08:23Z</dcterms:created>
  <dcterms:modified xsi:type="dcterms:W3CDTF">2019-03-22T08:50:24Z</dcterms:modified>
</cp:coreProperties>
</file>