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240" windowWidth="13710" windowHeight="9930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1'!$A$1:$K$89</definedName>
    <definedName name="_xlnm.Print_Area" localSheetId="1">'приложение 2'!$A$1:$K$152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I5" i="1"/>
  <c r="H5" i="1"/>
  <c r="G5" i="1"/>
  <c r="F5" i="1"/>
  <c r="E5" i="1"/>
  <c r="D5" i="1"/>
  <c r="C5" i="1"/>
  <c r="B5" i="1"/>
  <c r="K27" i="1"/>
  <c r="K28" i="1"/>
  <c r="K48" i="1"/>
  <c r="K50" i="1"/>
  <c r="K74" i="1"/>
  <c r="K75" i="1"/>
  <c r="D81" i="1" l="1"/>
  <c r="K141" i="2" l="1"/>
  <c r="I141" i="2" s="1"/>
  <c r="K152" i="2"/>
  <c r="I152" i="2" s="1"/>
  <c r="K151" i="2"/>
  <c r="I151" i="2" s="1"/>
  <c r="K150" i="2"/>
  <c r="I150" i="2" s="1"/>
  <c r="K143" i="2"/>
  <c r="I143" i="2" s="1"/>
  <c r="K142" i="2"/>
  <c r="I142" i="2" s="1"/>
  <c r="K140" i="2"/>
  <c r="I140" i="2" s="1"/>
  <c r="K133" i="2"/>
  <c r="I133" i="2" s="1"/>
  <c r="K132" i="2"/>
  <c r="I132" i="2" s="1"/>
  <c r="K131" i="2"/>
  <c r="I131" i="2" s="1"/>
  <c r="K126" i="2"/>
  <c r="I126" i="2" s="1"/>
  <c r="K97" i="2"/>
  <c r="I97" i="2" s="1"/>
  <c r="K92" i="2"/>
  <c r="I92" i="2" s="1"/>
  <c r="K91" i="2"/>
  <c r="I91" i="2" s="1"/>
  <c r="K90" i="2"/>
  <c r="I90" i="2" s="1"/>
  <c r="K89" i="2"/>
  <c r="I89" i="2" s="1"/>
  <c r="K88" i="2"/>
  <c r="I88" i="2" s="1"/>
  <c r="K87" i="2"/>
  <c r="I87" i="2" s="1"/>
  <c r="K86" i="2"/>
  <c r="I86" i="2" s="1"/>
  <c r="K85" i="2"/>
  <c r="I85" i="2" s="1"/>
  <c r="K81" i="2"/>
  <c r="I81" i="2" s="1"/>
  <c r="K79" i="2"/>
  <c r="I79" i="2" s="1"/>
  <c r="K78" i="2"/>
  <c r="I78" i="2" s="1"/>
  <c r="K77" i="2"/>
  <c r="I77" i="2" s="1"/>
  <c r="K76" i="2"/>
  <c r="I76" i="2" s="1"/>
  <c r="K70" i="2"/>
  <c r="I70" i="2" s="1"/>
  <c r="K69" i="2"/>
  <c r="I69" i="2" s="1"/>
  <c r="K68" i="2"/>
  <c r="I68" i="2" s="1"/>
  <c r="K61" i="2"/>
  <c r="I61" i="2" s="1"/>
  <c r="K21" i="2"/>
  <c r="I21" i="2" s="1"/>
  <c r="K9" i="2"/>
  <c r="I9" i="2" s="1"/>
  <c r="I89" i="1"/>
  <c r="I88" i="1" s="1"/>
  <c r="I87" i="1" s="1"/>
  <c r="I86" i="1" s="1"/>
  <c r="I85" i="1" s="1"/>
  <c r="I84" i="1" s="1"/>
  <c r="I83" i="1" s="1"/>
  <c r="I82" i="1" s="1"/>
  <c r="I81" i="1" s="1"/>
  <c r="I80" i="1" s="1"/>
  <c r="I79" i="1" s="1"/>
  <c r="I78" i="1" s="1"/>
  <c r="I77" i="1" s="1"/>
  <c r="H88" i="1"/>
  <c r="H86" i="1"/>
  <c r="H71" i="1"/>
  <c r="H69" i="1"/>
  <c r="J68" i="1"/>
  <c r="H68" i="1" s="1"/>
  <c r="H65" i="1"/>
  <c r="H63" i="1"/>
  <c r="J61" i="1"/>
  <c r="H61" i="1" s="1"/>
  <c r="H49" i="1"/>
  <c r="H44" i="1"/>
  <c r="H37" i="1"/>
  <c r="H35" i="1"/>
  <c r="H33" i="1"/>
  <c r="H32" i="1"/>
  <c r="H31" i="1"/>
  <c r="H25" i="1"/>
  <c r="H24" i="1"/>
  <c r="H23" i="1"/>
  <c r="H22" i="1"/>
  <c r="H19" i="1"/>
  <c r="H14" i="1"/>
  <c r="I7" i="1"/>
  <c r="D77" i="1"/>
  <c r="G68" i="1"/>
  <c r="G61" i="1"/>
  <c r="F89" i="1"/>
  <c r="F88" i="1" s="1"/>
  <c r="F87" i="1" s="1"/>
  <c r="F7" i="1"/>
  <c r="E88" i="1"/>
  <c r="E86" i="1"/>
  <c r="K86" i="1" s="1"/>
  <c r="E71" i="1"/>
  <c r="K71" i="1" s="1"/>
  <c r="E69" i="1"/>
  <c r="E65" i="1"/>
  <c r="E63" i="1"/>
  <c r="E44" i="1"/>
  <c r="K44" i="1" s="1"/>
  <c r="E37" i="1"/>
  <c r="E35" i="1"/>
  <c r="E33" i="1"/>
  <c r="E32" i="1"/>
  <c r="E31" i="1"/>
  <c r="E25" i="1"/>
  <c r="E24" i="1"/>
  <c r="E23" i="1"/>
  <c r="E22" i="1"/>
  <c r="E19" i="1"/>
  <c r="E14" i="1"/>
  <c r="C89" i="1"/>
  <c r="C88" i="1" s="1"/>
  <c r="C87" i="1" s="1"/>
  <c r="C86" i="1" s="1"/>
  <c r="C85" i="1" s="1"/>
  <c r="C84" i="1" s="1"/>
  <c r="C83" i="1" s="1"/>
  <c r="B83" i="1"/>
  <c r="K83" i="1" s="1"/>
  <c r="B84" i="1"/>
  <c r="K84" i="1" s="1"/>
  <c r="B85" i="1"/>
  <c r="K85" i="1" s="1"/>
  <c r="B86" i="1"/>
  <c r="B87" i="1"/>
  <c r="K87" i="1" s="1"/>
  <c r="B88" i="1"/>
  <c r="B89" i="1"/>
  <c r="K89" i="1" s="1"/>
  <c r="B82" i="1"/>
  <c r="K82" i="1" s="1"/>
  <c r="B79" i="1"/>
  <c r="K79" i="1" s="1"/>
  <c r="B80" i="1"/>
  <c r="K80" i="1" s="1"/>
  <c r="B78" i="1"/>
  <c r="K78" i="1" s="1"/>
  <c r="B76" i="1"/>
  <c r="K76" i="1" s="1"/>
  <c r="B73" i="1"/>
  <c r="K73" i="1" s="1"/>
  <c r="B72" i="1"/>
  <c r="K72" i="1" s="1"/>
  <c r="B53" i="1"/>
  <c r="K53" i="1" s="1"/>
  <c r="B54" i="1"/>
  <c r="K54" i="1" s="1"/>
  <c r="B55" i="1"/>
  <c r="K55" i="1" s="1"/>
  <c r="B56" i="1"/>
  <c r="K56" i="1" s="1"/>
  <c r="B57" i="1"/>
  <c r="K57" i="1" s="1"/>
  <c r="B58" i="1"/>
  <c r="K58" i="1" s="1"/>
  <c r="B59" i="1"/>
  <c r="K59" i="1" s="1"/>
  <c r="B60" i="1"/>
  <c r="K60" i="1" s="1"/>
  <c r="B61" i="1"/>
  <c r="K61" i="1" s="1"/>
  <c r="B62" i="1"/>
  <c r="K62" i="1" s="1"/>
  <c r="B63" i="1"/>
  <c r="B64" i="1"/>
  <c r="K64" i="1" s="1"/>
  <c r="B65" i="1"/>
  <c r="B66" i="1"/>
  <c r="K66" i="1" s="1"/>
  <c r="B67" i="1"/>
  <c r="K67" i="1" s="1"/>
  <c r="B68" i="1"/>
  <c r="K68" i="1" s="1"/>
  <c r="B69" i="1"/>
  <c r="D70" i="1"/>
  <c r="B52" i="1"/>
  <c r="K52" i="1" s="1"/>
  <c r="B49" i="1"/>
  <c r="K49" i="1" s="1"/>
  <c r="B47" i="1"/>
  <c r="K47" i="1" s="1"/>
  <c r="B46" i="1"/>
  <c r="K46" i="1" s="1"/>
  <c r="B45" i="1"/>
  <c r="K45" i="1" s="1"/>
  <c r="B43" i="1"/>
  <c r="K43" i="1" s="1"/>
  <c r="B42" i="1"/>
  <c r="K42" i="1" s="1"/>
  <c r="B41" i="1"/>
  <c r="K41" i="1" s="1"/>
  <c r="B40" i="1"/>
  <c r="K40" i="1" s="1"/>
  <c r="B39" i="1"/>
  <c r="K39" i="1" s="1"/>
  <c r="B38" i="1"/>
  <c r="K38" i="1" s="1"/>
  <c r="B37" i="1"/>
  <c r="B36" i="1"/>
  <c r="K36" i="1" s="1"/>
  <c r="B35" i="1"/>
  <c r="B34" i="1"/>
  <c r="K34" i="1" s="1"/>
  <c r="B33" i="1"/>
  <c r="B32" i="1"/>
  <c r="B31" i="1"/>
  <c r="B30" i="1"/>
  <c r="K30" i="1" s="1"/>
  <c r="B29" i="1"/>
  <c r="K29" i="1" s="1"/>
  <c r="B9" i="1"/>
  <c r="K9" i="1" s="1"/>
  <c r="B10" i="1"/>
  <c r="K10" i="1" s="1"/>
  <c r="B11" i="1"/>
  <c r="K11" i="1" s="1"/>
  <c r="B12" i="1"/>
  <c r="K12" i="1" s="1"/>
  <c r="B13" i="1"/>
  <c r="K13" i="1" s="1"/>
  <c r="B14" i="1"/>
  <c r="B15" i="1"/>
  <c r="K15" i="1" s="1"/>
  <c r="B16" i="1"/>
  <c r="K16" i="1" s="1"/>
  <c r="B17" i="1"/>
  <c r="K17" i="1" s="1"/>
  <c r="B18" i="1"/>
  <c r="K18" i="1" s="1"/>
  <c r="B19" i="1"/>
  <c r="B20" i="1"/>
  <c r="K20" i="1" s="1"/>
  <c r="B21" i="1"/>
  <c r="K21" i="1" s="1"/>
  <c r="B22" i="1"/>
  <c r="B23" i="1"/>
  <c r="B24" i="1"/>
  <c r="B25" i="1"/>
  <c r="B26" i="1"/>
  <c r="K26" i="1" s="1"/>
  <c r="B8" i="1"/>
  <c r="K8" i="1" s="1"/>
  <c r="D7" i="1"/>
  <c r="K14" i="1" l="1"/>
  <c r="K22" i="1"/>
  <c r="K37" i="1"/>
  <c r="K32" i="1"/>
  <c r="K23" i="1"/>
  <c r="K63" i="1"/>
  <c r="K35" i="1"/>
  <c r="K24" i="1"/>
  <c r="K88" i="1"/>
  <c r="K25" i="1"/>
  <c r="K65" i="1"/>
  <c r="K33" i="1"/>
  <c r="K6" i="2"/>
  <c r="I6" i="2" s="1"/>
  <c r="K19" i="1"/>
  <c r="K31" i="1"/>
  <c r="K69" i="1"/>
  <c r="B77" i="1"/>
  <c r="K77" i="1" s="1"/>
  <c r="B70" i="1"/>
  <c r="B81" i="1"/>
  <c r="K81" i="1" s="1"/>
  <c r="C82" i="1"/>
  <c r="C81" i="1" s="1"/>
  <c r="C80" i="1" s="1"/>
  <c r="C79" i="1" s="1"/>
  <c r="C78" i="1" s="1"/>
  <c r="C77" i="1" s="1"/>
  <c r="F86" i="1"/>
  <c r="F85" i="1" s="1"/>
  <c r="F84" i="1" s="1"/>
  <c r="F83" i="1" s="1"/>
  <c r="K5" i="2"/>
  <c r="I5" i="2" s="1"/>
  <c r="I27" i="1"/>
  <c r="I29" i="1" s="1"/>
  <c r="B7" i="1"/>
  <c r="K7" i="1" s="1"/>
  <c r="F29" i="1"/>
  <c r="B51" i="1" l="1"/>
  <c r="K51" i="1" s="1"/>
  <c r="K70" i="1"/>
  <c r="K5" i="1"/>
  <c r="F82" i="1"/>
  <c r="F81" i="1" s="1"/>
  <c r="F80" i="1" s="1"/>
  <c r="F79" i="1" s="1"/>
  <c r="F78" i="1" s="1"/>
  <c r="F77" i="1" s="1"/>
  <c r="I30" i="1"/>
  <c r="I31" i="1" s="1"/>
  <c r="F30" i="1"/>
  <c r="I32" i="1" l="1"/>
  <c r="F31" i="1"/>
  <c r="I33" i="1" l="1"/>
  <c r="F32" i="1"/>
  <c r="I34" i="1" l="1"/>
  <c r="I35" i="1" s="1"/>
  <c r="F33" i="1"/>
  <c r="I36" i="1" l="1"/>
  <c r="F34" i="1"/>
  <c r="I37" i="1" l="1"/>
  <c r="F35" i="1"/>
  <c r="I38" i="1" l="1"/>
  <c r="F36" i="1"/>
  <c r="I39" i="1" l="1"/>
  <c r="F37" i="1"/>
  <c r="I40" i="1" l="1"/>
  <c r="F38" i="1"/>
  <c r="I41" i="1" l="1"/>
  <c r="F39" i="1"/>
  <c r="I42" i="1" l="1"/>
  <c r="F40" i="1"/>
  <c r="I43" i="1" l="1"/>
  <c r="F41" i="1"/>
  <c r="I44" i="1" l="1"/>
  <c r="F42" i="1"/>
  <c r="I45" i="1" l="1"/>
  <c r="F43" i="1"/>
  <c r="I46" i="1" l="1"/>
  <c r="F44" i="1"/>
  <c r="I47" i="1" l="1"/>
  <c r="F45" i="1"/>
  <c r="I49" i="1" l="1"/>
  <c r="F46" i="1"/>
  <c r="I52" i="1" l="1"/>
  <c r="F47" i="1"/>
  <c r="I53" i="1" l="1"/>
  <c r="I54" i="1" l="1"/>
  <c r="I55" i="1" l="1"/>
  <c r="I56" i="1" l="1"/>
  <c r="I57" i="1" l="1"/>
  <c r="I58" i="1" l="1"/>
  <c r="I61" i="1" l="1"/>
  <c r="I62" i="1" l="1"/>
  <c r="I63" i="1" l="1"/>
  <c r="I64" i="1" l="1"/>
  <c r="I65" i="1" s="1"/>
  <c r="I66" i="1" s="1"/>
  <c r="I67" i="1" s="1"/>
  <c r="I68" i="1" s="1"/>
  <c r="I69" i="1" s="1"/>
  <c r="I70" i="1" s="1"/>
  <c r="I71" i="1" s="1"/>
  <c r="I72" i="1" s="1"/>
  <c r="I73" i="1" l="1"/>
  <c r="I74" i="1" s="1"/>
  <c r="I75" i="1" s="1"/>
  <c r="I76" i="1" l="1"/>
  <c r="D51" i="1" l="1"/>
  <c r="C7" i="1"/>
  <c r="C29" i="1" l="1"/>
  <c r="C30" i="1" s="1"/>
  <c r="C31" i="1" l="1"/>
  <c r="C32" i="1" s="1"/>
  <c r="C33" i="1" l="1"/>
  <c r="C34" i="1" s="1"/>
  <c r="C35" i="1" l="1"/>
  <c r="C36" i="1"/>
  <c r="C37" i="1" s="1"/>
  <c r="C38" i="1" l="1"/>
  <c r="C39" i="1" s="1"/>
  <c r="C40" i="1" s="1"/>
  <c r="C41" i="1" l="1"/>
  <c r="C42" i="1" l="1"/>
  <c r="C43" i="1" l="1"/>
  <c r="C44" i="1" l="1"/>
  <c r="C45" i="1" l="1"/>
  <c r="C46" i="1" l="1"/>
  <c r="C47" i="1" l="1"/>
  <c r="F49" i="1"/>
  <c r="F52" i="1" l="1"/>
  <c r="F53" i="1" s="1"/>
  <c r="F54" i="1" l="1"/>
  <c r="F55" i="1" l="1"/>
  <c r="F56" i="1" s="1"/>
  <c r="F57" i="1" l="1"/>
  <c r="F58" i="1" l="1"/>
  <c r="F59" i="1" l="1"/>
  <c r="F60" i="1" l="1"/>
  <c r="F61" i="1" l="1"/>
  <c r="F62" i="1" s="1"/>
  <c r="F63" i="1" s="1"/>
  <c r="F64" i="1" s="1"/>
  <c r="F65" i="1" s="1"/>
  <c r="F66" i="1" s="1"/>
  <c r="F67" i="1" s="1"/>
  <c r="F68" i="1" s="1"/>
  <c r="F69" i="1" l="1"/>
  <c r="F70" i="1" s="1"/>
  <c r="F71" i="1" s="1"/>
  <c r="F72" i="1" s="1"/>
  <c r="F74" i="1" l="1"/>
  <c r="F75" i="1" s="1"/>
  <c r="C49" i="1"/>
  <c r="F76" i="1" l="1"/>
  <c r="C51" i="1"/>
  <c r="C52" i="1" l="1"/>
  <c r="C53" i="1"/>
  <c r="C54" i="1" l="1"/>
  <c r="C55" i="1" s="1"/>
  <c r="C56" i="1" s="1"/>
  <c r="C57" i="1" l="1"/>
  <c r="C58" i="1" l="1"/>
  <c r="C59" i="1" s="1"/>
  <c r="C60" i="1" s="1"/>
  <c r="C61" i="1" l="1"/>
  <c r="C62" i="1" s="1"/>
  <c r="C63" i="1" s="1"/>
  <c r="C64" i="1" s="1"/>
  <c r="C65" i="1" l="1"/>
  <c r="C66" i="1" s="1"/>
  <c r="C67" i="1" s="1"/>
  <c r="C68" i="1" s="1"/>
  <c r="C69" i="1" s="1"/>
  <c r="C70" i="1" s="1"/>
  <c r="C71" i="1" l="1"/>
  <c r="C72" i="1" s="1"/>
  <c r="C73" i="1" l="1"/>
  <c r="C74" i="1" s="1"/>
  <c r="C75" i="1" s="1"/>
  <c r="C76" i="1" s="1"/>
</calcChain>
</file>

<file path=xl/sharedStrings.xml><?xml version="1.0" encoding="utf-8"?>
<sst xmlns="http://schemas.openxmlformats.org/spreadsheetml/2006/main" count="658" uniqueCount="364">
  <si>
    <t>Наименование</t>
  </si>
  <si>
    <t>План на год</t>
  </si>
  <si>
    <t>Процент освоения (гр. 9/ гр.6)</t>
  </si>
  <si>
    <t>Всего</t>
  </si>
  <si>
    <t>в том числе:</t>
  </si>
  <si>
    <t>ОБ</t>
  </si>
  <si>
    <t>РБ</t>
  </si>
  <si>
    <t>ВСЕГО:</t>
  </si>
  <si>
    <t>в том числе по мероприятиям</t>
  </si>
  <si>
    <t>Предоставление иных межбюджетных трансфертов муниципальным образованиям на организацию обучения неработающего населения в области гражданской обороны и защиты от чрезвычайных ситуаций, в том числе:</t>
  </si>
  <si>
    <t>МО "Андегский сельсовет" НАО</t>
  </si>
  <si>
    <t>МО "Великовисочный сельсовет" НАО</t>
  </si>
  <si>
    <t>МО "Канинский сельсовет" НАО</t>
  </si>
  <si>
    <t>МО "Карский сельсовет" НАО</t>
  </si>
  <si>
    <t>МО "Колгуевский сельсовет" НАО</t>
  </si>
  <si>
    <t>МО "Коткинский сельсовет" НАО</t>
  </si>
  <si>
    <t>МО "Малоземельский сельсовет" НАО</t>
  </si>
  <si>
    <t>МО "Омский сельсовет" НАО</t>
  </si>
  <si>
    <t>МО "Пешский сельсовет" НАО</t>
  </si>
  <si>
    <t>МО "Приморско-Куйский сельсовет" НАО</t>
  </si>
  <si>
    <t>МО "Пустозерский сельсовет" НАО</t>
  </si>
  <si>
    <t>МО "Тельвисочный сельсовет" НАО</t>
  </si>
  <si>
    <t>МО "Тиманский сельсовет" НАО</t>
  </si>
  <si>
    <t>МО "Хорей-Верский сельсовет" НАО</t>
  </si>
  <si>
    <t>МО "Хоседа-Хардский сельсовет" НАО</t>
  </si>
  <si>
    <t>МО "Шоинский сельсовет" НАО</t>
  </si>
  <si>
    <t>МО "Юшарский сельсовет" НАО</t>
  </si>
  <si>
    <t>МО "Поселок Амдерма" НАО</t>
  </si>
  <si>
    <t>МО "Городское поселение "Рабочий поселок Искателей"</t>
  </si>
  <si>
    <t>Предоставление иных межбюджетных трансфертов на обустройство противопожарных минерализованных полос, предназначенных для защиты территорий поселений от природных пожаров, в том числе:</t>
  </si>
  <si>
    <t>Предоставление иных межбюджетных трансфертов муниципальному образованию "Тельвисочный сельсовет" на мероприятие "Приобретение и доставка 4-х пластиковых емкостей объемом 5 м. куб. в с. Тельвиска"</t>
  </si>
  <si>
    <t>Предоставление иных межбюджетных трансфертов муниципальному образованию "Тельвисочный сельсовет" на мероприятие "Приобретение и доставка 15 комплектов пожарных щитов в с. Тельвиска"</t>
  </si>
  <si>
    <t>Предоставление иных межбюджетных трансфертов муниципальному образованию "Колгуевский сельсовет" на мероприятие "Приобретение и доставка 109 штук огнетушителей ОП-5 (зарядный)  в п. Бугрино"</t>
  </si>
  <si>
    <t>Предоставление иных межбюджетных трансфертов муниципальному образованию «Андегский сельсовет» на мероприятие «Приобретение и доставка 8 комплектов пожарных щитов в д. Андег»</t>
  </si>
  <si>
    <t>Предоставление иных межбюджетных трансфертов муниципальному образованию «Великовисочный сельсовет» на мероприятие «Приобретение и доставка 7 комплектов пожарных щитов в с. Великовисочное»</t>
  </si>
  <si>
    <t>Предоставление иных межбюджетных трансфертов муниципальному образованию «Канинский сельсовет» на мероприятие «Приобретение и доставка 14 комплектов пожарных щитов в с. Несь»</t>
  </si>
  <si>
    <t>Предоставление иных межбюджетных трансфертов муниципальному образованию «Карский сельсовет» на мероприятие «Приобретение и доставка 19 комплектов пожарных щитов в п. Усть-Кара»</t>
  </si>
  <si>
    <t>Предоставление иных межбюджетных трансфертов муниципальному образованию «Коткинский сельсовет» на мероприятие «Приобретение и доставка 4 комплектов пожарных щитов в с. Коткино»</t>
  </si>
  <si>
    <t>Предоставление иных межбюджетных трансфертов муниципальному образованию «Малоземельский сельсовет» на мероприятие «Приобретение и доставка 6 комплектов пожарных щитов в п. Нельмин-Нос»</t>
  </si>
  <si>
    <t>Предоставление иных межбюджетных трансфертов муниципальному образованию «Омский сельсовет» на мероприятие «Приобретение и доставка 8 комплектов пожарных щитов в д. Ома»</t>
  </si>
  <si>
    <t>Предоставление иных межбюджетных трансфертов муниципальному образованию «Пешский сельсовет» на мероприятие «Приобретение и доставка 10 комплектов пожарных щитов в с. Нижняя Пеша»</t>
  </si>
  <si>
    <t>Предоставление иных межбюджетных трансфертов муниципальному образованию «Приморско-Куйский сельсовет» на мероприятие «Приобретение и доставка 5 комплектов пожарных щитов в п. Красное»</t>
  </si>
  <si>
    <t>Предоставление иных межбюджетных трансфертов муниципальному образованию «Пустозерский сельсовет» на мероприятие «Приобретение и доставка 28 комплектов пожарных щитов в с. Оксино»</t>
  </si>
  <si>
    <t>Предоставление иных межбюджетных трансфертов муниципальному образованию «Тиманский сельсовет» на мероприятие «Приобретение и доставка 13 комплектов пожарных щитов в п. Индига»</t>
  </si>
  <si>
    <t>Предоставление иных межбюджетных трансфертов муниципальному образованию «Хорей-Верский сельсовет» на мероприятие «Приобретение и доставка 8 комплектов пожарных щитов в п. Хорей-Вер»</t>
  </si>
  <si>
    <t>Предоставление иных межбюджетных трансфертов муниципальному образованию «Хоседа-Хардский сельсовет» на мероприятие «Приобретение и доставка 6 комплектов пожарных щитов в п. Харута»</t>
  </si>
  <si>
    <t>Предоставление иных межбюджетных трансфертов муниципальному образованию «Шоинский сельсовет» на мероприятие «Приобретение и доставка 8 комплектов пожарных щитов в п. Шойна»</t>
  </si>
  <si>
    <t>Создание резерва материальных ресурсов в соответствии с утвержденной номенклатурой для предупреждения и ликвидации  ЧС</t>
  </si>
  <si>
    <t>Предоставление иных межбюджетных трансфертов на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</si>
  <si>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Предоставление иных межбюджетных трансфертов муниципальным образованиям ЗР на предупреждение и ликвидацию последствий ЧС, в том числе:</t>
  </si>
  <si>
    <t>ИТОГО по МО:</t>
  </si>
  <si>
    <t>Нераспределенный резерв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</si>
  <si>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</si>
  <si>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МО "Великовисочный сельсовет"</t>
  </si>
  <si>
    <t>Предоставление межбюджетных трансфертов муниципальным образованиям на оплату услуг (каналов) связи, эксплуатационно-техническое обслуживание оборудования и программного обеспечения МАСЦО ГО ЗР, в том числе:</t>
  </si>
  <si>
    <t>МО "Приморско-Куйский сельсовет"</t>
  </si>
  <si>
    <t>Предоставление межбюджетных трансфертов муниципальным образованиям на 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</si>
  <si>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>Предоставление межбюджетных трансфертов муниципальным образованиям на выплаты денежного поощрения членам добровольных народных дружин, участвующих в охране общественного порядка, в том числе:</t>
  </si>
  <si>
    <t>МО «Приморско-Куйский сельсовет»</t>
  </si>
  <si>
    <t>МО «Тельвисочный сельсовет»</t>
  </si>
  <si>
    <t>МО «Омский сельсовет»</t>
  </si>
  <si>
    <t>МО «Тиманский сельсовет»</t>
  </si>
  <si>
    <t>МО «Юшарский сельсовет»</t>
  </si>
  <si>
    <t>МО «ГП «Рабочий поселок Искателей»</t>
  </si>
  <si>
    <t>МО «Малоземельский сельсовет»</t>
  </si>
  <si>
    <t>МО «Великовисочный сельсовет»</t>
  </si>
  <si>
    <t>№ п/п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</si>
  <si>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</si>
  <si>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</si>
  <si>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</si>
  <si>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</si>
  <si>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</si>
  <si>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Цена по контракту, руб.</t>
  </si>
  <si>
    <t>в том числе аванс по контракту, тыс. руб.</t>
  </si>
  <si>
    <t>Фактическое выполнение, тыс. руб.</t>
  </si>
  <si>
    <t>С начала работ</t>
  </si>
  <si>
    <t>в том числе аванс с начала работ</t>
  </si>
  <si>
    <t>С начала года</t>
  </si>
  <si>
    <t>1.</t>
  </si>
  <si>
    <t>1.1.</t>
  </si>
  <si>
    <t>№ 07/03/2018 от 07.03.2018</t>
  </si>
  <si>
    <t>Физ.лицо</t>
  </si>
  <si>
    <t>Администрация МО</t>
  </si>
  <si>
    <t>1.2.</t>
  </si>
  <si>
    <t>б/н от 10.05.2018</t>
  </si>
  <si>
    <t>1.3.</t>
  </si>
  <si>
    <t>б/н от 21.05.2018</t>
  </si>
  <si>
    <t>2.</t>
  </si>
  <si>
    <t>МК № 01-15-52/18 от 22.01.2018</t>
  </si>
  <si>
    <t>ИП Михайлова</t>
  </si>
  <si>
    <t>Администрация ЗР</t>
  </si>
  <si>
    <t>3.</t>
  </si>
  <si>
    <t>Предоставление межбюджетных трансфертов на создание резерва материальных ресурсов в соответствии с утвержденной номенклатурой для предупреждения и ликвидации  ЧС в муниципальных образованиях, в том числе:</t>
  </si>
  <si>
    <t>3.1.</t>
  </si>
  <si>
    <t>МО «Канинский сельсовет»</t>
  </si>
  <si>
    <t>№ 20/04/18 от 16.04.2018</t>
  </si>
  <si>
    <t>ООО «Оптовые Поставки»</t>
  </si>
  <si>
    <t>4.</t>
  </si>
  <si>
    <t>Проведение поисково-спасательных, аварийно- спасательных и других неотложных работ, иные транспортные и погрузочно-разгрузочные работы</t>
  </si>
  <si>
    <t>№ 01-15-161/18 от 24.04.2018</t>
  </si>
  <si>
    <t>МП ЗР «СТК»</t>
  </si>
  <si>
    <t>5.</t>
  </si>
  <si>
    <t>№ 11 от 27.02.2018</t>
  </si>
  <si>
    <t>АО «Ненецкая нефтяная компания</t>
  </si>
  <si>
    <t>№ 27 от 10.04.2018</t>
  </si>
  <si>
    <t>№ 26 от 10.04.2018</t>
  </si>
  <si>
    <t>б/н от 01.02.2018</t>
  </si>
  <si>
    <t>ИП Стремоусова И.В.</t>
  </si>
  <si>
    <t>б/н от 15.05.2018</t>
  </si>
  <si>
    <t>б/н от 01.04.2018</t>
  </si>
  <si>
    <t>Физ.лицо.</t>
  </si>
  <si>
    <t>МО «Карский сельсовет»</t>
  </si>
  <si>
    <t>б/н от 25.05.2018</t>
  </si>
  <si>
    <t>МО «Пешский сельсовет»</t>
  </si>
  <si>
    <t>№ 1 от 01.05.2018</t>
  </si>
  <si>
    <t>ООО «Полар»</t>
  </si>
  <si>
    <t>№ 2 от 01.05.2018</t>
  </si>
  <si>
    <t>№ 16 от 21.06.2018</t>
  </si>
  <si>
    <t>ИП</t>
  </si>
  <si>
    <t xml:space="preserve">№ 140 от 19.06.2018 </t>
  </si>
  <si>
    <t>№ 30/18 от 02.03.2018</t>
  </si>
  <si>
    <t>№ 29/18 от 02.03.2018</t>
  </si>
  <si>
    <t>№ 63-ОТ от 02.03.2018</t>
  </si>
  <si>
    <t>МО «Хорей-Верский сельсовет»</t>
  </si>
  <si>
    <t>№ 6 от 30.04.2018</t>
  </si>
  <si>
    <t>ИП Савченко О.Н.</t>
  </si>
  <si>
    <t>№ 10/Б-2018 от 10.05.2018</t>
  </si>
  <si>
    <t>МП ЗР «Севержилкомсервис»</t>
  </si>
  <si>
    <t>6.</t>
  </si>
  <si>
    <t>6.1.</t>
  </si>
  <si>
    <t>№ 0184300000518000013-0059952-02 от 06.04.2018</t>
  </si>
  <si>
    <t>ГУП НАО «НКЭС»</t>
  </si>
  <si>
    <t>№ 0184300000518000007 от 11.03.2018</t>
  </si>
  <si>
    <t>ООО «Протей Спецтехника»»</t>
  </si>
  <si>
    <t>6.2.</t>
  </si>
  <si>
    <t>№ 3569ПКС/1/18 от 01.02.2018</t>
  </si>
  <si>
    <t>7.</t>
  </si>
  <si>
    <t>7.1.</t>
  </si>
  <si>
    <t>Постановление от 15.05.2018 № 55</t>
  </si>
  <si>
    <t>8.</t>
  </si>
  <si>
    <t>Предоставление иных межбюджетных трансфертов муниципальному образованию «Тельвисочный сельсовет» на мероприятие «Приобретение и доставка 15 комплектов пожарных щитов в с. Тельвиска»</t>
  </si>
  <si>
    <t>№ 10/03/12 от 12.03.2018</t>
  </si>
  <si>
    <t>ООО «ГлобалСнаб»</t>
  </si>
  <si>
    <t>№ 11/03/13 от 13.03.2018</t>
  </si>
  <si>
    <t>№ 12/03/14 от 14.03.2018</t>
  </si>
  <si>
    <t>9.</t>
  </si>
  <si>
    <t>№ 17/04/16 от 16.04.2018</t>
  </si>
  <si>
    <t>№ 18/04/17 от 17.04.2018</t>
  </si>
  <si>
    <t>10.</t>
  </si>
  <si>
    <t>№ 13.04.16 от 16.04.2018</t>
  </si>
  <si>
    <t>14/04/17 от 17.04.2018</t>
  </si>
  <si>
    <t>11.</t>
  </si>
  <si>
    <t>12.</t>
  </si>
  <si>
    <t>№ 31/05/10 от 10.05.2018</t>
  </si>
  <si>
    <t>№ 32/05/11 от 11.05.2018</t>
  </si>
  <si>
    <t>МО "Колгуевский сельсовет"</t>
  </si>
  <si>
    <t>МО «Тельвисочный сельсовет» НАО</t>
  </si>
  <si>
    <t>Предоставление иных межбюджетных трансфертов муниципальным образованиям на  обустройство противопожарных минрализованных полос, предназначенных для защиты территорий поселений от природных пожаров, в том числе:</t>
  </si>
  <si>
    <t>Предоставление иных межбюджетных трансфертов муниципальному образованию "Тельвисочный сельсовет" на мероприятяие "Приобретение идоставка 4-х плавстиковых емкостей объемом 5 м. куб. в с. Тельвиска"</t>
  </si>
  <si>
    <t>Предоставление иных межбюджетных трансфертов муниципальному образованию "Карский сельсовет" на мероприятяие "Приобретение и доставка 19 комплектов пожарных щитов в п. Усть-Кара"</t>
  </si>
  <si>
    <t>Предоставление иных межбюджетных трансфертов муниципальному образованию "Малоземельский сельсовет" на мероприятяие "Приобретение и доставка 6 комплектов пожарных щитов в п. Нельмин-Нос"</t>
  </si>
  <si>
    <t>Предоставление иных межбюджетных трансфертов муниципальному образованию "Омский сельсовет" на мероприятяие "Приобретение и доставка 8 комплектов пожарных щитов в с. Ома"</t>
  </si>
  <si>
    <t>Предоставление иных межбюджетных трансфертов муниципальному образованию "Пешский сельсовет" на мероприятяие "Приобретение и доставка 10 комплектов пожарных щитов в с. Нижняя Пеша"</t>
  </si>
  <si>
    <t>Предоставление иных межбюджетных трансфертов муниципальному образованию "Шоинский сельсовет" на мероприятяие "Приобретение и доставка 8 комплектов пожарных щитов в п. Шойна"</t>
  </si>
  <si>
    <t>МО "Омский сельсовет"</t>
  </si>
  <si>
    <t>МО "Пустозерский сельсовет"</t>
  </si>
  <si>
    <t>МО "Поселок Амдерма"</t>
  </si>
  <si>
    <t>МО " Омский сельсовет"</t>
  </si>
  <si>
    <t>МО "ГП "Рабочий поселок Искателей"</t>
  </si>
  <si>
    <t>№ 39/05/25 от 25.05.2018</t>
  </si>
  <si>
    <t>№ 4/тр от 09.07.2018, б/н от 09.07.2018</t>
  </si>
  <si>
    <t>ИП Вокуев В.А.</t>
  </si>
  <si>
    <t>№ 31 от 30.07.2018</t>
  </si>
  <si>
    <t>ООО "ОРИОН"</t>
  </si>
  <si>
    <t>№ 30 от 30.07.2018</t>
  </si>
  <si>
    <t>№ 40/06/04 от 04.06.2018</t>
  </si>
  <si>
    <t>№ 117, 118, 119, 120, 121, 122,123, 124 от 21.08.2018</t>
  </si>
  <si>
    <t>03.09.02018</t>
  </si>
  <si>
    <t>№ 35/05/22 от 22.05.2018,№ 36/05/22 от 22.05.2018,№ 37/05/22 от 22.05.2018,№ 38/05/22 от 22.05.2018,</t>
  </si>
  <si>
    <t>№ 25 от 10.07.2018</t>
  </si>
  <si>
    <t>№ 13, № 14 от 02.07.2018</t>
  </si>
  <si>
    <t>ООО"Поляр"</t>
  </si>
  <si>
    <t>№ 41 от 27.08.2018</t>
  </si>
  <si>
    <t>№ 37, 38, 39, 40от 30.04.2018</t>
  </si>
  <si>
    <t>Физ. Лицо</t>
  </si>
  <si>
    <t>№ 17 от 01.07.2018</t>
  </si>
  <si>
    <t>СПК "Сула"</t>
  </si>
  <si>
    <t>№ 42/РУ-2018 от 01.06.2018</t>
  </si>
  <si>
    <t>МП ЗР "Севержилкомсервис"</t>
  </si>
  <si>
    <t>№ б/н от 17.05.2018</t>
  </si>
  <si>
    <t>№ 13 от 10.01.2018</t>
  </si>
  <si>
    <t>№ б/н от 31.07.2018</t>
  </si>
  <si>
    <t>№ 30 от 01.07.2018</t>
  </si>
  <si>
    <t>№ 39 от 31.07.2018</t>
  </si>
  <si>
    <t>№ 49 от 09.08.2018</t>
  </si>
  <si>
    <t>№ 50 от 09.08.2018</t>
  </si>
  <si>
    <t>ООО "Промстор"</t>
  </si>
  <si>
    <t>МКП "Север"</t>
  </si>
  <si>
    <t>ООО "Регионавто"</t>
  </si>
  <si>
    <t>ИП Бараков В.П.</t>
  </si>
  <si>
    <t>№ 11/ст-2018 от 09.01.2018</t>
  </si>
  <si>
    <t>№ 49от 02.04.2018, 50 от 03.07.2018,51 от 04.07.2018, 52 от 05.07.2018, 53 от 06.07.2018, 54 от 02.07.2018</t>
  </si>
  <si>
    <t>№ 33/05/21 от 21.05.2018, № 34/05/22 от 22.05.2018</t>
  </si>
  <si>
    <t>№ б/н от 22.06.2018</t>
  </si>
  <si>
    <t>Физ. лицо</t>
  </si>
  <si>
    <t>№ 15/04/16 от 16.04.2018, № 16/04/17 от 17.04.2018</t>
  </si>
  <si>
    <t>№ 86, 87, 88,89, 90,91,92,93,94,95,96,97,98 от 20.07.2018</t>
  </si>
  <si>
    <t>21.07.2018, 20.07.2018</t>
  </si>
  <si>
    <t>№ 26 от 10.07.2018</t>
  </si>
  <si>
    <t>№ 24 от 10.07.2018</t>
  </si>
  <si>
    <t>№ б/н от 24.04.2018</t>
  </si>
  <si>
    <t>№ б/н от 31.01.2018</t>
  </si>
  <si>
    <t>№ б/н от 27.04.2018</t>
  </si>
  <si>
    <t>№ б/н от 05.07.2018</t>
  </si>
  <si>
    <t>№ 15 от 21.05.2018</t>
  </si>
  <si>
    <t>№ 16 от 21.05.2018</t>
  </si>
  <si>
    <t>№ 19 от 22.05.2018</t>
  </si>
  <si>
    <t>№ б/н от 12.07.2018</t>
  </si>
  <si>
    <t>№ 18 от 22.05.2018</t>
  </si>
  <si>
    <t>ИП Марсова Ю.Р.</t>
  </si>
  <si>
    <t>ИП Колязина И.П.</t>
  </si>
  <si>
    <t>ИП Николенко Е.П.</t>
  </si>
  <si>
    <t>ИП Рыбаков А.А.</t>
  </si>
  <si>
    <t>№ 46 от 02.07.2018</t>
  </si>
  <si>
    <t>№ 45 от 02.07.2018</t>
  </si>
  <si>
    <t>№ 03-18/то от 09.01.2018</t>
  </si>
  <si>
    <t>ООО "М-АйТи НАО"</t>
  </si>
  <si>
    <t>№ 3 от 18.06.2018</t>
  </si>
  <si>
    <t>№ 04-18/то от 09.01.2018</t>
  </si>
  <si>
    <t>№ 02-18/то от 09.01.2018</t>
  </si>
  <si>
    <t>№ 01-15-47/18 от 22.01.2018</t>
  </si>
  <si>
    <t>АО"Нарьян-Марский объединенныйавиаотряд"</t>
  </si>
  <si>
    <t>1.4.</t>
  </si>
  <si>
    <t>1.5.</t>
  </si>
  <si>
    <t>3.2.</t>
  </si>
  <si>
    <t>6.3.</t>
  </si>
  <si>
    <t>7.2.</t>
  </si>
  <si>
    <t>8.1.</t>
  </si>
  <si>
    <t>8.2.</t>
  </si>
  <si>
    <t>13.</t>
  </si>
  <si>
    <t>14.</t>
  </si>
  <si>
    <t>17.</t>
  </si>
  <si>
    <t>18.</t>
  </si>
  <si>
    <t>19.</t>
  </si>
  <si>
    <t>Кассовое исполнение на 01.01.2019</t>
  </si>
  <si>
    <t>Фактически освоено на 01.01.2019</t>
  </si>
  <si>
    <t>1.6.</t>
  </si>
  <si>
    <t>МО "Андегский сельсовет"</t>
  </si>
  <si>
    <t>1.7.</t>
  </si>
  <si>
    <t>МО "Великовисочный сельсовет"</t>
  </si>
  <si>
    <t>1.8.</t>
  </si>
  <si>
    <t>МО "Канинский сельсовет"</t>
  </si>
  <si>
    <t>1.9.</t>
  </si>
  <si>
    <t>МО "Карский сельсовет"</t>
  </si>
  <si>
    <t>1.10.</t>
  </si>
  <si>
    <t xml:space="preserve"> МО "Коткинский сельсовет"</t>
  </si>
  <si>
    <t>1.11.</t>
  </si>
  <si>
    <t>1.12.</t>
  </si>
  <si>
    <t>МО "Пешский сельсовет"</t>
  </si>
  <si>
    <t>1.13.</t>
  </si>
  <si>
    <t>1.14.</t>
  </si>
  <si>
    <t>1.15.</t>
  </si>
  <si>
    <t>1.16.</t>
  </si>
  <si>
    <t>МО "Тиманский сельсовет"</t>
  </si>
  <si>
    <t>Авансовый отчет № 43 от 05.10.2018</t>
  </si>
  <si>
    <t>МО ""Шоинский сельсовет"</t>
  </si>
  <si>
    <t>ООО "Дока"</t>
  </si>
  <si>
    <t>№ б/н от 17.09.2018</t>
  </si>
  <si>
    <t>Постановление от 17.05.2018 № 165</t>
  </si>
  <si>
    <t>№ 65/07/18 от 06.07.2018</t>
  </si>
  <si>
    <t>ООО "Оптовые поставки"</t>
  </si>
  <si>
    <t>№ 281/ру-2018 от 01.09.2018</t>
  </si>
  <si>
    <t>№ 19,20,21 от 08.10.2018</t>
  </si>
  <si>
    <t>№ б/н от 23.10.2018</t>
  </si>
  <si>
    <t>№ 35/07/18 от 01.07.2018, № 36/07/18 от 02.07.2018</t>
  </si>
  <si>
    <t>16.10.2018, 18.10.2018</t>
  </si>
  <si>
    <t>№ 53/05/18 от 15.10.2018, № 54/06/18 от 01.06.2018, № 55/06/18 от 22.06.2018, № 56/07/18 от 06.07.2018</t>
  </si>
  <si>
    <t>15.10.2018, 16.10.2018, 17.10.2018,18.10.2018</t>
  </si>
  <si>
    <t>№ 79/09/18 от 31.09.2018, № 79/10/18 от 01.10.2018</t>
  </si>
  <si>
    <t>№ 73/07/18 от 01.07.2018</t>
  </si>
  <si>
    <t>№ б/н от 15.10.2018</t>
  </si>
  <si>
    <t>№ 01-15-219/18 от 07.11.2018</t>
  </si>
  <si>
    <t>№ 01-15-218/18 от 06.11.2018</t>
  </si>
  <si>
    <t>ООО "Интекс"</t>
  </si>
  <si>
    <t>№ БЛ00-001210 от 23.11.2018, № БЛ00-1202 от 22.11.2018</t>
  </si>
  <si>
    <t>22.11.2018. 23.11.2018</t>
  </si>
  <si>
    <t>ИП Бирюков Л.А.</t>
  </si>
  <si>
    <t>Постановление от 23.05.2018 № 63</t>
  </si>
  <si>
    <t>№ 037-2018 от 17.10.2018</t>
  </si>
  <si>
    <t>ООО "СМП-83"</t>
  </si>
  <si>
    <t>б/н от 20.10.2018</t>
  </si>
  <si>
    <t>№ 62 от 20.11.2018</t>
  </si>
  <si>
    <t>Карское ПО</t>
  </si>
  <si>
    <t>№ 24 от 15.11.2018</t>
  </si>
  <si>
    <t>МО "Малоземельский сельсовет"</t>
  </si>
  <si>
    <t>№ 83/10/10 от 10.10.2018</t>
  </si>
  <si>
    <t>№ 59 от 21.11.2018</t>
  </si>
  <si>
    <t>МО "Хоседа-Хардский сельсовет"</t>
  </si>
  <si>
    <t>б/н от 22.10.2018</t>
  </si>
  <si>
    <t>б/н от 30.11.2018</t>
  </si>
  <si>
    <t>ИП Зимин М.О.</t>
  </si>
  <si>
    <t>№ 58/18 от 04.12.2018, № 10412 от 04.12.2018, № б/н от 27.11.2018, № 1516 от 04.12.2018, № 40 от 04.12.2018</t>
  </si>
  <si>
    <t>04.12.2018, 27.11.2018,</t>
  </si>
  <si>
    <t>ИП Марсова Ю.Р.,ИП Тарасов А.В.,ООО "Север",ИП Романов В.В.</t>
  </si>
  <si>
    <t>б/н от 01.11.2018</t>
  </si>
  <si>
    <t>№ 22 от 04.12.2018</t>
  </si>
  <si>
    <t>Хоседа-Хардское ПО</t>
  </si>
  <si>
    <t>№ 2991 от 11.12.2018</t>
  </si>
  <si>
    <t>ООО "Торговый дом "Северо-Западный"</t>
  </si>
  <si>
    <t>№ 1 от 01.11.2018</t>
  </si>
  <si>
    <t>НТК № 65/1-ОТП от 12.12.2018</t>
  </si>
  <si>
    <t>ООО "НТК"</t>
  </si>
  <si>
    <t>№ 98 от 01.12.2018</t>
  </si>
  <si>
    <t>№ 20 от 10.12.2018</t>
  </si>
  <si>
    <t>ИП Чупров В.П.</t>
  </si>
  <si>
    <t>б/н от 05.12.2018</t>
  </si>
  <si>
    <t>№ 41 от 14.12.2018</t>
  </si>
  <si>
    <t>28/1 от 12.11.2018</t>
  </si>
  <si>
    <t>№ 89/12/14 от 14.12.2018</t>
  </si>
  <si>
    <t>№ 1 от 18.09.2018</t>
  </si>
  <si>
    <t>б/н от 13.12.2018, № б/н от 13.12.2018</t>
  </si>
  <si>
    <t>ООО "Промстор", ИП Рочева О.И.</t>
  </si>
  <si>
    <t>НТК № 119-ОТП от 14.12.2018</t>
  </si>
  <si>
    <t>№ 100 от 10.12.2018</t>
  </si>
  <si>
    <t>ИП Рочева О.И.</t>
  </si>
  <si>
    <t>Распоряжение от 12.12.2018 № 71</t>
  </si>
  <si>
    <t>Распоряжение от 06.12.2018 № 231</t>
  </si>
  <si>
    <t>№ 169 от 07.12.2018</t>
  </si>
  <si>
    <t>№ 3 от 03.12.2018</t>
  </si>
  <si>
    <t>№ 87 от 30.11.2018</t>
  </si>
  <si>
    <t>№ 03023123 от 25.12.2018</t>
  </si>
  <si>
    <t>ФГУП " Морсвязьспутник"</t>
  </si>
  <si>
    <t>4.1.</t>
  </si>
  <si>
    <t>4.2.</t>
  </si>
  <si>
    <t>6.4.</t>
  </si>
  <si>
    <t>6.5.</t>
  </si>
  <si>
    <t>6.6.</t>
  </si>
  <si>
    <t>6.7.</t>
  </si>
  <si>
    <t>6.8.</t>
  </si>
  <si>
    <t>6.9.</t>
  </si>
  <si>
    <t>6.10.</t>
  </si>
  <si>
    <t>6.11.</t>
  </si>
  <si>
    <t>6.12.</t>
  </si>
  <si>
    <t>6.13.</t>
  </si>
  <si>
    <t>6.14.</t>
  </si>
  <si>
    <t>6.15.</t>
  </si>
  <si>
    <t>6.16.</t>
  </si>
  <si>
    <t>6.17.</t>
  </si>
  <si>
    <t>7.3.</t>
  </si>
  <si>
    <t>9.1.</t>
  </si>
  <si>
    <t>9.2.</t>
  </si>
  <si>
    <t>9.3.</t>
  </si>
  <si>
    <t>9.4.</t>
  </si>
  <si>
    <t>9.5.</t>
  </si>
  <si>
    <t>9.6.</t>
  </si>
  <si>
    <t>15.</t>
  </si>
  <si>
    <t>20.</t>
  </si>
  <si>
    <t>21.</t>
  </si>
  <si>
    <t>22.</t>
  </si>
  <si>
    <t>23.</t>
  </si>
  <si>
    <t>24.</t>
  </si>
  <si>
    <t>25.</t>
  </si>
  <si>
    <t>Физ. Лица</t>
  </si>
  <si>
    <t>Эксплуатационно-техническое обслуживание технических средств защиты антитеррористической направленности социально значимых объектов и объектов жизнеобеспечения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</si>
</sst>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92D05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1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14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0" xfId="0" applyFont="1" applyFill="1"/>
    <xf numFmtId="0" fontId="5" fillId="0" borderId="0" xfId="0" applyFont="1"/>
    <xf numFmtId="0" fontId="5" fillId="0" borderId="1" xfId="0" applyFont="1" applyBorder="1" applyAlignment="1">
      <alignment vertical="center" wrapText="1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164" fontId="8" fillId="0" borderId="1" xfId="1" applyNumberFormat="1" applyFont="1" applyBorder="1"/>
    <xf numFmtId="0" fontId="6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4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14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4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6" fillId="0" borderId="1" xfId="1" applyNumberFormat="1" applyFont="1" applyBorder="1"/>
    <xf numFmtId="17" fontId="6" fillId="0" borderId="1" xfId="0" applyNumberFormat="1" applyFont="1" applyBorder="1" applyAlignment="1">
      <alignment vertical="center" wrapText="1"/>
    </xf>
    <xf numFmtId="165" fontId="6" fillId="0" borderId="0" xfId="0" applyNumberFormat="1" applyFont="1"/>
    <xf numFmtId="166" fontId="6" fillId="0" borderId="0" xfId="0" applyNumberFormat="1" applyFont="1" applyFill="1"/>
    <xf numFmtId="164" fontId="6" fillId="0" borderId="1" xfId="0" applyNumberFormat="1" applyFont="1" applyFill="1" applyBorder="1"/>
    <xf numFmtId="166" fontId="2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4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abSelected="1" view="pageBreakPreview" topLeftCell="A61" zoomScale="98" zoomScaleNormal="100" zoomScaleSheetLayoutView="98" workbookViewId="0">
      <selection activeCell="A74" sqref="A74"/>
    </sheetView>
  </sheetViews>
  <sheetFormatPr defaultRowHeight="15.75" x14ac:dyDescent="0.25"/>
  <cols>
    <col min="1" max="1" width="52" style="1" customWidth="1"/>
    <col min="2" max="2" width="11.7109375" style="5" customWidth="1"/>
    <col min="3" max="3" width="9.140625" style="5"/>
    <col min="4" max="4" width="11" style="5" customWidth="1"/>
    <col min="5" max="10" width="9.140625" style="5"/>
    <col min="11" max="11" width="13.42578125" style="5" customWidth="1"/>
    <col min="12" max="16384" width="9.140625" style="1"/>
  </cols>
  <sheetData>
    <row r="1" spans="1:11" ht="31.5" customHeight="1" x14ac:dyDescent="0.25">
      <c r="A1" s="51" t="s">
        <v>0</v>
      </c>
      <c r="B1" s="52" t="s">
        <v>1</v>
      </c>
      <c r="C1" s="52"/>
      <c r="D1" s="52"/>
      <c r="E1" s="52" t="s">
        <v>244</v>
      </c>
      <c r="F1" s="52"/>
      <c r="G1" s="52"/>
      <c r="H1" s="52" t="s">
        <v>245</v>
      </c>
      <c r="I1" s="52"/>
      <c r="J1" s="52"/>
      <c r="K1" s="52" t="s">
        <v>2</v>
      </c>
    </row>
    <row r="2" spans="1:11" ht="15.75" customHeight="1" x14ac:dyDescent="0.25">
      <c r="A2" s="51"/>
      <c r="B2" s="52" t="s">
        <v>3</v>
      </c>
      <c r="C2" s="52" t="s">
        <v>4</v>
      </c>
      <c r="D2" s="52"/>
      <c r="E2" s="52" t="s">
        <v>3</v>
      </c>
      <c r="F2" s="52" t="s">
        <v>4</v>
      </c>
      <c r="G2" s="52"/>
      <c r="H2" s="52" t="s">
        <v>3</v>
      </c>
      <c r="I2" s="52" t="s">
        <v>4</v>
      </c>
      <c r="J2" s="52"/>
      <c r="K2" s="52"/>
    </row>
    <row r="3" spans="1:11" x14ac:dyDescent="0.25">
      <c r="A3" s="51"/>
      <c r="B3" s="52"/>
      <c r="C3" s="4" t="s">
        <v>5</v>
      </c>
      <c r="D3" s="4" t="s">
        <v>6</v>
      </c>
      <c r="E3" s="52"/>
      <c r="F3" s="4" t="s">
        <v>5</v>
      </c>
      <c r="G3" s="4" t="s">
        <v>6</v>
      </c>
      <c r="H3" s="52"/>
      <c r="I3" s="4" t="s">
        <v>5</v>
      </c>
      <c r="J3" s="4" t="s">
        <v>6</v>
      </c>
      <c r="K3" s="52"/>
    </row>
    <row r="4" spans="1:11" x14ac:dyDescent="0.25">
      <c r="A4" s="6">
        <v>1</v>
      </c>
      <c r="B4" s="6">
        <v>2</v>
      </c>
      <c r="C4" s="6">
        <v>3</v>
      </c>
      <c r="D4" s="6">
        <v>4</v>
      </c>
      <c r="E4" s="6">
        <v>8</v>
      </c>
      <c r="F4" s="6">
        <v>9</v>
      </c>
      <c r="G4" s="6">
        <v>10</v>
      </c>
      <c r="H4" s="6">
        <v>11</v>
      </c>
      <c r="I4" s="6">
        <v>12</v>
      </c>
      <c r="J4" s="6">
        <v>13</v>
      </c>
      <c r="K4" s="6">
        <v>14</v>
      </c>
    </row>
    <row r="5" spans="1:11" x14ac:dyDescent="0.25">
      <c r="A5" s="43" t="s">
        <v>7</v>
      </c>
      <c r="B5" s="44">
        <f t="shared" ref="B5:J5" si="0">B7+B27+B30+B31+B32+B33+B34+B35+B36+B37+B38+B39+B40+B41+B42+B43+B44+B45+B46+B47+B48+B51+B72+B73+B74+B77+B81</f>
        <v>18843.100000000002</v>
      </c>
      <c r="C5" s="44">
        <f t="shared" si="0"/>
        <v>0</v>
      </c>
      <c r="D5" s="44">
        <f t="shared" si="0"/>
        <v>18843.100000000002</v>
      </c>
      <c r="E5" s="44">
        <f t="shared" si="0"/>
        <v>14629.749999999998</v>
      </c>
      <c r="F5" s="44">
        <f t="shared" si="0"/>
        <v>0</v>
      </c>
      <c r="G5" s="44">
        <f t="shared" si="0"/>
        <v>14629.800000000001</v>
      </c>
      <c r="H5" s="44">
        <f t="shared" si="0"/>
        <v>14629.800000000001</v>
      </c>
      <c r="I5" s="44">
        <f t="shared" si="0"/>
        <v>0</v>
      </c>
      <c r="J5" s="44">
        <f t="shared" si="0"/>
        <v>14629.800000000001</v>
      </c>
      <c r="K5" s="24">
        <f>E5/B5*100</f>
        <v>77.639825718698077</v>
      </c>
    </row>
    <row r="6" spans="1:11" x14ac:dyDescent="0.25">
      <c r="A6" s="23" t="s">
        <v>8</v>
      </c>
      <c r="B6" s="22"/>
      <c r="C6" s="22"/>
      <c r="D6" s="22"/>
      <c r="E6" s="22"/>
      <c r="F6" s="22"/>
      <c r="G6" s="22"/>
      <c r="H6" s="22"/>
      <c r="I6" s="22"/>
      <c r="J6" s="22"/>
      <c r="K6" s="45"/>
    </row>
    <row r="7" spans="1:11" ht="78.75" x14ac:dyDescent="0.25">
      <c r="A7" s="23" t="s">
        <v>9</v>
      </c>
      <c r="B7" s="22">
        <f>SUM(B8:B26)</f>
        <v>400</v>
      </c>
      <c r="C7" s="22">
        <f t="shared" ref="C7:F7" si="1">SUM(C8:C26)</f>
        <v>0</v>
      </c>
      <c r="D7" s="22">
        <f t="shared" si="1"/>
        <v>400</v>
      </c>
      <c r="E7" s="22">
        <v>354.5</v>
      </c>
      <c r="F7" s="22">
        <f t="shared" si="1"/>
        <v>0</v>
      </c>
      <c r="G7" s="22">
        <v>354.5</v>
      </c>
      <c r="H7" s="22">
        <v>354.5</v>
      </c>
      <c r="I7" s="22">
        <f t="shared" ref="I7" si="2">SUM(I8:I26)</f>
        <v>0</v>
      </c>
      <c r="J7" s="22">
        <v>354.5</v>
      </c>
      <c r="K7" s="24">
        <f>E7/B7*100</f>
        <v>88.625</v>
      </c>
    </row>
    <row r="8" spans="1:11" s="20" customFormat="1" x14ac:dyDescent="0.25">
      <c r="A8" s="23" t="s">
        <v>10</v>
      </c>
      <c r="B8" s="22">
        <f>D8</f>
        <v>10</v>
      </c>
      <c r="C8" s="22">
        <v>0</v>
      </c>
      <c r="D8" s="22">
        <v>10</v>
      </c>
      <c r="E8" s="22">
        <v>10</v>
      </c>
      <c r="F8" s="22">
        <v>0</v>
      </c>
      <c r="G8" s="22">
        <v>10</v>
      </c>
      <c r="H8" s="22">
        <v>10</v>
      </c>
      <c r="I8" s="22">
        <v>0</v>
      </c>
      <c r="J8" s="22">
        <v>10</v>
      </c>
      <c r="K8" s="24">
        <f t="shared" ref="K8:K71" si="3">E8/B8*100</f>
        <v>100</v>
      </c>
    </row>
    <row r="9" spans="1:11" s="20" customFormat="1" x14ac:dyDescent="0.25">
      <c r="A9" s="23" t="s">
        <v>11</v>
      </c>
      <c r="B9" s="22">
        <f t="shared" ref="B9:B26" si="4">D9</f>
        <v>50</v>
      </c>
      <c r="C9" s="22">
        <v>0</v>
      </c>
      <c r="D9" s="22">
        <v>50</v>
      </c>
      <c r="E9" s="22">
        <v>50</v>
      </c>
      <c r="F9" s="22">
        <v>0</v>
      </c>
      <c r="G9" s="22">
        <v>50</v>
      </c>
      <c r="H9" s="22">
        <v>50</v>
      </c>
      <c r="I9" s="22">
        <v>0</v>
      </c>
      <c r="J9" s="22">
        <v>50</v>
      </c>
      <c r="K9" s="24">
        <f t="shared" si="3"/>
        <v>100</v>
      </c>
    </row>
    <row r="10" spans="1:11" s="20" customFormat="1" x14ac:dyDescent="0.25">
      <c r="A10" s="23" t="s">
        <v>12</v>
      </c>
      <c r="B10" s="22">
        <f t="shared" si="4"/>
        <v>30</v>
      </c>
      <c r="C10" s="22">
        <v>0</v>
      </c>
      <c r="D10" s="22">
        <v>30</v>
      </c>
      <c r="E10" s="22">
        <v>30</v>
      </c>
      <c r="F10" s="22">
        <v>0</v>
      </c>
      <c r="G10" s="22">
        <v>30</v>
      </c>
      <c r="H10" s="22">
        <v>30</v>
      </c>
      <c r="I10" s="22">
        <v>0</v>
      </c>
      <c r="J10" s="22">
        <v>30</v>
      </c>
      <c r="K10" s="24">
        <f t="shared" si="3"/>
        <v>100</v>
      </c>
    </row>
    <row r="11" spans="1:11" s="20" customFormat="1" x14ac:dyDescent="0.25">
      <c r="A11" s="23" t="s">
        <v>13</v>
      </c>
      <c r="B11" s="22">
        <f t="shared" si="4"/>
        <v>10</v>
      </c>
      <c r="C11" s="22">
        <v>0</v>
      </c>
      <c r="D11" s="22">
        <v>10</v>
      </c>
      <c r="E11" s="22">
        <v>10</v>
      </c>
      <c r="F11" s="22">
        <v>0</v>
      </c>
      <c r="G11" s="22">
        <v>10</v>
      </c>
      <c r="H11" s="22">
        <v>10</v>
      </c>
      <c r="I11" s="22">
        <v>0</v>
      </c>
      <c r="J11" s="22">
        <v>10</v>
      </c>
      <c r="K11" s="24">
        <f t="shared" si="3"/>
        <v>100</v>
      </c>
    </row>
    <row r="12" spans="1:11" s="20" customFormat="1" x14ac:dyDescent="0.25">
      <c r="A12" s="23" t="s">
        <v>14</v>
      </c>
      <c r="B12" s="22">
        <f t="shared" si="4"/>
        <v>10</v>
      </c>
      <c r="C12" s="22">
        <v>0</v>
      </c>
      <c r="D12" s="22">
        <v>10</v>
      </c>
      <c r="E12" s="22">
        <v>10</v>
      </c>
      <c r="F12" s="22">
        <v>0</v>
      </c>
      <c r="G12" s="22">
        <v>10</v>
      </c>
      <c r="H12" s="22">
        <v>10</v>
      </c>
      <c r="I12" s="22">
        <v>0</v>
      </c>
      <c r="J12" s="22">
        <v>10</v>
      </c>
      <c r="K12" s="24">
        <f t="shared" si="3"/>
        <v>100</v>
      </c>
    </row>
    <row r="13" spans="1:11" s="20" customFormat="1" x14ac:dyDescent="0.25">
      <c r="A13" s="23" t="s">
        <v>15</v>
      </c>
      <c r="B13" s="22">
        <f t="shared" si="4"/>
        <v>10</v>
      </c>
      <c r="C13" s="22">
        <v>0</v>
      </c>
      <c r="D13" s="22">
        <v>10</v>
      </c>
      <c r="E13" s="22">
        <v>10</v>
      </c>
      <c r="F13" s="22">
        <v>0</v>
      </c>
      <c r="G13" s="22">
        <v>10</v>
      </c>
      <c r="H13" s="22">
        <v>10</v>
      </c>
      <c r="I13" s="22">
        <v>0</v>
      </c>
      <c r="J13" s="22">
        <v>10</v>
      </c>
      <c r="K13" s="24">
        <f t="shared" si="3"/>
        <v>100</v>
      </c>
    </row>
    <row r="14" spans="1:11" s="20" customFormat="1" x14ac:dyDescent="0.25">
      <c r="A14" s="23" t="s">
        <v>16</v>
      </c>
      <c r="B14" s="22">
        <f t="shared" si="4"/>
        <v>10</v>
      </c>
      <c r="C14" s="22">
        <v>0</v>
      </c>
      <c r="D14" s="22">
        <v>10</v>
      </c>
      <c r="E14" s="22">
        <f t="shared" ref="E14:E25" si="5">G14</f>
        <v>0</v>
      </c>
      <c r="F14" s="22">
        <v>0</v>
      </c>
      <c r="G14" s="22">
        <v>0</v>
      </c>
      <c r="H14" s="22">
        <f t="shared" ref="H14:H25" si="6">J14</f>
        <v>0</v>
      </c>
      <c r="I14" s="22">
        <v>0</v>
      </c>
      <c r="J14" s="22">
        <v>0</v>
      </c>
      <c r="K14" s="24">
        <f t="shared" si="3"/>
        <v>0</v>
      </c>
    </row>
    <row r="15" spans="1:11" s="20" customFormat="1" x14ac:dyDescent="0.25">
      <c r="A15" s="23" t="s">
        <v>17</v>
      </c>
      <c r="B15" s="22">
        <f t="shared" si="4"/>
        <v>30</v>
      </c>
      <c r="C15" s="22">
        <v>0</v>
      </c>
      <c r="D15" s="22">
        <v>30</v>
      </c>
      <c r="E15" s="22">
        <v>30</v>
      </c>
      <c r="F15" s="22">
        <v>0</v>
      </c>
      <c r="G15" s="22">
        <v>30</v>
      </c>
      <c r="H15" s="22">
        <v>30</v>
      </c>
      <c r="I15" s="22">
        <v>0</v>
      </c>
      <c r="J15" s="22">
        <v>30</v>
      </c>
      <c r="K15" s="24">
        <f t="shared" si="3"/>
        <v>100</v>
      </c>
    </row>
    <row r="16" spans="1:11" s="20" customFormat="1" x14ac:dyDescent="0.25">
      <c r="A16" s="23" t="s">
        <v>18</v>
      </c>
      <c r="B16" s="22">
        <f t="shared" si="4"/>
        <v>40</v>
      </c>
      <c r="C16" s="22">
        <v>0</v>
      </c>
      <c r="D16" s="22">
        <v>40</v>
      </c>
      <c r="E16" s="22">
        <v>40</v>
      </c>
      <c r="F16" s="22">
        <v>0</v>
      </c>
      <c r="G16" s="22">
        <v>40</v>
      </c>
      <c r="H16" s="22">
        <v>40</v>
      </c>
      <c r="I16" s="22">
        <v>0</v>
      </c>
      <c r="J16" s="22">
        <v>40</v>
      </c>
      <c r="K16" s="24">
        <f t="shared" si="3"/>
        <v>100</v>
      </c>
    </row>
    <row r="17" spans="1:12" s="20" customFormat="1" x14ac:dyDescent="0.25">
      <c r="A17" s="23" t="s">
        <v>19</v>
      </c>
      <c r="B17" s="22">
        <f t="shared" si="4"/>
        <v>40</v>
      </c>
      <c r="C17" s="22">
        <v>0</v>
      </c>
      <c r="D17" s="22">
        <v>40</v>
      </c>
      <c r="E17" s="22">
        <v>25.4</v>
      </c>
      <c r="F17" s="22">
        <v>0</v>
      </c>
      <c r="G17" s="22">
        <v>25.4</v>
      </c>
      <c r="H17" s="22">
        <v>25.4</v>
      </c>
      <c r="I17" s="22">
        <v>0</v>
      </c>
      <c r="J17" s="22">
        <v>25.4</v>
      </c>
      <c r="K17" s="24">
        <f t="shared" si="3"/>
        <v>63.5</v>
      </c>
    </row>
    <row r="18" spans="1:12" s="20" customFormat="1" x14ac:dyDescent="0.25">
      <c r="A18" s="23" t="s">
        <v>20</v>
      </c>
      <c r="B18" s="22">
        <f t="shared" si="4"/>
        <v>30</v>
      </c>
      <c r="C18" s="22">
        <v>0</v>
      </c>
      <c r="D18" s="22">
        <v>30</v>
      </c>
      <c r="E18" s="22">
        <v>30</v>
      </c>
      <c r="F18" s="22">
        <v>0</v>
      </c>
      <c r="G18" s="22">
        <v>30</v>
      </c>
      <c r="H18" s="22">
        <v>30</v>
      </c>
      <c r="I18" s="22">
        <v>0</v>
      </c>
      <c r="J18" s="22">
        <v>30</v>
      </c>
      <c r="K18" s="24">
        <f t="shared" si="3"/>
        <v>100</v>
      </c>
    </row>
    <row r="19" spans="1:12" s="20" customFormat="1" x14ac:dyDescent="0.25">
      <c r="A19" s="23" t="s">
        <v>21</v>
      </c>
      <c r="B19" s="22">
        <f t="shared" si="4"/>
        <v>30</v>
      </c>
      <c r="C19" s="22">
        <v>0</v>
      </c>
      <c r="D19" s="22">
        <v>30</v>
      </c>
      <c r="E19" s="22">
        <f t="shared" si="5"/>
        <v>30</v>
      </c>
      <c r="F19" s="22">
        <v>0</v>
      </c>
      <c r="G19" s="22">
        <v>30</v>
      </c>
      <c r="H19" s="22">
        <f t="shared" si="6"/>
        <v>30</v>
      </c>
      <c r="I19" s="22">
        <v>0</v>
      </c>
      <c r="J19" s="22">
        <v>30</v>
      </c>
      <c r="K19" s="24">
        <f t="shared" si="3"/>
        <v>100</v>
      </c>
    </row>
    <row r="20" spans="1:12" s="20" customFormat="1" x14ac:dyDescent="0.25">
      <c r="A20" s="23" t="s">
        <v>22</v>
      </c>
      <c r="B20" s="22">
        <f t="shared" si="4"/>
        <v>10</v>
      </c>
      <c r="C20" s="22">
        <v>0</v>
      </c>
      <c r="D20" s="22">
        <v>10</v>
      </c>
      <c r="E20" s="22">
        <v>10</v>
      </c>
      <c r="F20" s="22">
        <v>0</v>
      </c>
      <c r="G20" s="22">
        <v>10</v>
      </c>
      <c r="H20" s="22">
        <v>10</v>
      </c>
      <c r="I20" s="22">
        <v>0</v>
      </c>
      <c r="J20" s="22">
        <v>10</v>
      </c>
      <c r="K20" s="24">
        <f t="shared" si="3"/>
        <v>100</v>
      </c>
    </row>
    <row r="21" spans="1:12" s="20" customFormat="1" x14ac:dyDescent="0.25">
      <c r="A21" s="23" t="s">
        <v>23</v>
      </c>
      <c r="B21" s="22">
        <f t="shared" si="4"/>
        <v>20</v>
      </c>
      <c r="C21" s="22">
        <v>0</v>
      </c>
      <c r="D21" s="22">
        <v>20</v>
      </c>
      <c r="E21" s="22">
        <v>19.998999999999999</v>
      </c>
      <c r="F21" s="22">
        <v>0</v>
      </c>
      <c r="G21" s="22">
        <v>20</v>
      </c>
      <c r="H21" s="22">
        <v>20</v>
      </c>
      <c r="I21" s="22">
        <v>0</v>
      </c>
      <c r="J21" s="22">
        <v>20</v>
      </c>
      <c r="K21" s="24">
        <f t="shared" si="3"/>
        <v>99.99499999999999</v>
      </c>
    </row>
    <row r="22" spans="1:12" s="20" customFormat="1" x14ac:dyDescent="0.25">
      <c r="A22" s="23" t="s">
        <v>24</v>
      </c>
      <c r="B22" s="22">
        <f t="shared" si="4"/>
        <v>10</v>
      </c>
      <c r="C22" s="22">
        <v>0</v>
      </c>
      <c r="D22" s="22">
        <v>10</v>
      </c>
      <c r="E22" s="22">
        <f t="shared" si="5"/>
        <v>0</v>
      </c>
      <c r="F22" s="22">
        <v>0</v>
      </c>
      <c r="G22" s="22">
        <v>0</v>
      </c>
      <c r="H22" s="22">
        <f t="shared" si="6"/>
        <v>0</v>
      </c>
      <c r="I22" s="22">
        <v>0</v>
      </c>
      <c r="J22" s="22">
        <v>0</v>
      </c>
      <c r="K22" s="24">
        <f t="shared" si="3"/>
        <v>0</v>
      </c>
    </row>
    <row r="23" spans="1:12" s="20" customFormat="1" x14ac:dyDescent="0.25">
      <c r="A23" s="23" t="s">
        <v>25</v>
      </c>
      <c r="B23" s="22">
        <f t="shared" si="4"/>
        <v>20</v>
      </c>
      <c r="C23" s="22">
        <v>0</v>
      </c>
      <c r="D23" s="22">
        <v>20</v>
      </c>
      <c r="E23" s="22">
        <f t="shared" si="5"/>
        <v>20</v>
      </c>
      <c r="F23" s="22">
        <v>0</v>
      </c>
      <c r="G23" s="22">
        <v>20</v>
      </c>
      <c r="H23" s="22">
        <f t="shared" si="6"/>
        <v>20</v>
      </c>
      <c r="I23" s="22">
        <v>0</v>
      </c>
      <c r="J23" s="22">
        <v>20</v>
      </c>
      <c r="K23" s="24">
        <f t="shared" si="3"/>
        <v>100</v>
      </c>
    </row>
    <row r="24" spans="1:12" s="20" customFormat="1" x14ac:dyDescent="0.25">
      <c r="A24" s="23" t="s">
        <v>26</v>
      </c>
      <c r="B24" s="22">
        <f t="shared" si="4"/>
        <v>20</v>
      </c>
      <c r="C24" s="22">
        <v>0</v>
      </c>
      <c r="D24" s="22">
        <v>20</v>
      </c>
      <c r="E24" s="22">
        <f t="shared" si="5"/>
        <v>19.062999999999999</v>
      </c>
      <c r="F24" s="22">
        <v>0</v>
      </c>
      <c r="G24" s="22">
        <v>19.062999999999999</v>
      </c>
      <c r="H24" s="22">
        <f t="shared" si="6"/>
        <v>19.062999999999999</v>
      </c>
      <c r="I24" s="22">
        <v>0</v>
      </c>
      <c r="J24" s="22">
        <v>19.062999999999999</v>
      </c>
      <c r="K24" s="24">
        <f t="shared" si="3"/>
        <v>95.314999999999998</v>
      </c>
    </row>
    <row r="25" spans="1:12" s="20" customFormat="1" x14ac:dyDescent="0.25">
      <c r="A25" s="23" t="s">
        <v>27</v>
      </c>
      <c r="B25" s="22">
        <f t="shared" si="4"/>
        <v>10</v>
      </c>
      <c r="C25" s="22">
        <v>0</v>
      </c>
      <c r="D25" s="22">
        <v>10</v>
      </c>
      <c r="E25" s="22">
        <f t="shared" si="5"/>
        <v>0</v>
      </c>
      <c r="F25" s="22">
        <v>0</v>
      </c>
      <c r="G25" s="22">
        <v>0</v>
      </c>
      <c r="H25" s="22">
        <f t="shared" si="6"/>
        <v>0</v>
      </c>
      <c r="I25" s="22">
        <v>0</v>
      </c>
      <c r="J25" s="22">
        <v>0</v>
      </c>
      <c r="K25" s="24">
        <f t="shared" si="3"/>
        <v>0</v>
      </c>
    </row>
    <row r="26" spans="1:12" s="20" customFormat="1" ht="31.5" x14ac:dyDescent="0.25">
      <c r="A26" s="23" t="s">
        <v>28</v>
      </c>
      <c r="B26" s="22">
        <f t="shared" si="4"/>
        <v>10</v>
      </c>
      <c r="C26" s="22">
        <v>0</v>
      </c>
      <c r="D26" s="22">
        <v>10</v>
      </c>
      <c r="E26" s="22">
        <v>10</v>
      </c>
      <c r="F26" s="22">
        <v>0</v>
      </c>
      <c r="G26" s="22">
        <v>10</v>
      </c>
      <c r="H26" s="22">
        <v>10</v>
      </c>
      <c r="I26" s="22">
        <v>0</v>
      </c>
      <c r="J26" s="22">
        <v>10</v>
      </c>
      <c r="K26" s="24">
        <f t="shared" si="3"/>
        <v>100</v>
      </c>
    </row>
    <row r="27" spans="1:12" s="25" customFormat="1" ht="78.75" x14ac:dyDescent="0.25">
      <c r="A27" s="23" t="s">
        <v>29</v>
      </c>
      <c r="B27" s="22">
        <v>205</v>
      </c>
      <c r="C27" s="22">
        <v>0</v>
      </c>
      <c r="D27" s="22">
        <v>205</v>
      </c>
      <c r="E27" s="22">
        <v>205</v>
      </c>
      <c r="F27" s="22">
        <v>0</v>
      </c>
      <c r="G27" s="22">
        <v>205</v>
      </c>
      <c r="H27" s="22">
        <v>205</v>
      </c>
      <c r="I27" s="22">
        <f>SUM(I10:I26)</f>
        <v>0</v>
      </c>
      <c r="J27" s="22">
        <v>205</v>
      </c>
      <c r="K27" s="24">
        <f t="shared" si="3"/>
        <v>100</v>
      </c>
    </row>
    <row r="28" spans="1:12" s="25" customFormat="1" x14ac:dyDescent="0.25">
      <c r="A28" s="23" t="s">
        <v>18</v>
      </c>
      <c r="B28" s="22">
        <v>130</v>
      </c>
      <c r="C28" s="22">
        <v>0</v>
      </c>
      <c r="D28" s="22">
        <v>130</v>
      </c>
      <c r="E28" s="22">
        <v>129.98400000000001</v>
      </c>
      <c r="F28" s="22">
        <v>0</v>
      </c>
      <c r="G28" s="22">
        <v>130</v>
      </c>
      <c r="H28" s="22">
        <v>130</v>
      </c>
      <c r="I28" s="22">
        <v>0</v>
      </c>
      <c r="J28" s="22">
        <v>130</v>
      </c>
      <c r="K28" s="24">
        <f t="shared" si="3"/>
        <v>99.987692307692313</v>
      </c>
    </row>
    <row r="29" spans="1:12" x14ac:dyDescent="0.25">
      <c r="A29" s="23" t="s">
        <v>11</v>
      </c>
      <c r="B29" s="22">
        <f t="shared" ref="B29:B47" si="7">D29</f>
        <v>75</v>
      </c>
      <c r="C29" s="22">
        <f>SUM(C11:C27)</f>
        <v>0</v>
      </c>
      <c r="D29" s="22">
        <v>75</v>
      </c>
      <c r="E29" s="22">
        <v>75</v>
      </c>
      <c r="F29" s="22">
        <f>SUM(F11:F27)</f>
        <v>0</v>
      </c>
      <c r="G29" s="22">
        <v>75</v>
      </c>
      <c r="H29" s="22">
        <v>75</v>
      </c>
      <c r="I29" s="22">
        <f>SUM(I11:I27)</f>
        <v>0</v>
      </c>
      <c r="J29" s="22">
        <v>75</v>
      </c>
      <c r="K29" s="24">
        <f t="shared" si="3"/>
        <v>100</v>
      </c>
    </row>
    <row r="30" spans="1:12" s="25" customFormat="1" ht="78.75" x14ac:dyDescent="0.25">
      <c r="A30" s="23" t="s">
        <v>30</v>
      </c>
      <c r="B30" s="22">
        <f t="shared" si="7"/>
        <v>574.1</v>
      </c>
      <c r="C30" s="22">
        <f>SUM(C12:C29)</f>
        <v>0</v>
      </c>
      <c r="D30" s="22">
        <v>574.1</v>
      </c>
      <c r="E30" s="22">
        <v>573.9</v>
      </c>
      <c r="F30" s="22">
        <f>SUM(F12:F29)</f>
        <v>0</v>
      </c>
      <c r="G30" s="22">
        <v>573.9</v>
      </c>
      <c r="H30" s="22">
        <v>573.9</v>
      </c>
      <c r="I30" s="22">
        <f>SUM(I12:I29)</f>
        <v>0</v>
      </c>
      <c r="J30" s="22">
        <v>573.9</v>
      </c>
      <c r="K30" s="24">
        <f t="shared" si="3"/>
        <v>99.965162863612605</v>
      </c>
      <c r="L30" s="47"/>
    </row>
    <row r="31" spans="1:12" s="25" customFormat="1" ht="78.75" x14ac:dyDescent="0.25">
      <c r="A31" s="23" t="s">
        <v>31</v>
      </c>
      <c r="B31" s="22">
        <f t="shared" si="7"/>
        <v>245</v>
      </c>
      <c r="C31" s="22">
        <f>SUM(C13:C30)</f>
        <v>0</v>
      </c>
      <c r="D31" s="22">
        <v>245</v>
      </c>
      <c r="E31" s="22">
        <f t="shared" ref="E31:E44" si="8">G31</f>
        <v>244.2</v>
      </c>
      <c r="F31" s="22">
        <f>SUM(F13:F30)</f>
        <v>0</v>
      </c>
      <c r="G31" s="22">
        <v>244.2</v>
      </c>
      <c r="H31" s="22">
        <f t="shared" ref="H31:H44" si="9">J31</f>
        <v>244.2</v>
      </c>
      <c r="I31" s="22">
        <f>SUM(I13:I30)</f>
        <v>0</v>
      </c>
      <c r="J31" s="22">
        <v>244.2</v>
      </c>
      <c r="K31" s="24">
        <f t="shared" si="3"/>
        <v>99.673469387755091</v>
      </c>
    </row>
    <row r="32" spans="1:12" s="25" customFormat="1" ht="78.75" x14ac:dyDescent="0.25">
      <c r="A32" s="23" t="s">
        <v>32</v>
      </c>
      <c r="B32" s="22">
        <f t="shared" si="7"/>
        <v>140.9</v>
      </c>
      <c r="C32" s="22">
        <f>SUM(C14:C31)</f>
        <v>0</v>
      </c>
      <c r="D32" s="22">
        <v>140.9</v>
      </c>
      <c r="E32" s="22">
        <f t="shared" si="8"/>
        <v>0</v>
      </c>
      <c r="F32" s="22">
        <f>SUM(F14:F31)</f>
        <v>0</v>
      </c>
      <c r="G32" s="22">
        <v>0</v>
      </c>
      <c r="H32" s="22">
        <f t="shared" si="9"/>
        <v>0</v>
      </c>
      <c r="I32" s="22">
        <f>SUM(I14:I31)</f>
        <v>0</v>
      </c>
      <c r="J32" s="22">
        <v>0</v>
      </c>
      <c r="K32" s="24">
        <f t="shared" si="3"/>
        <v>0</v>
      </c>
    </row>
    <row r="33" spans="1:12" s="25" customFormat="1" ht="78.75" x14ac:dyDescent="0.25">
      <c r="A33" s="23" t="s">
        <v>33</v>
      </c>
      <c r="B33" s="22">
        <f t="shared" si="7"/>
        <v>114.8</v>
      </c>
      <c r="C33" s="22">
        <f t="shared" ref="C33:C44" si="10">SUM(C16:C32)</f>
        <v>0</v>
      </c>
      <c r="D33" s="22">
        <v>114.8</v>
      </c>
      <c r="E33" s="22">
        <f t="shared" si="8"/>
        <v>113.6</v>
      </c>
      <c r="F33" s="22">
        <f t="shared" ref="F33:F44" si="11">SUM(F16:F32)</f>
        <v>0</v>
      </c>
      <c r="G33" s="22">
        <v>113.6</v>
      </c>
      <c r="H33" s="22">
        <f t="shared" si="9"/>
        <v>113.6</v>
      </c>
      <c r="I33" s="22">
        <f t="shared" ref="I33:I44" si="12">SUM(I16:I32)</f>
        <v>0</v>
      </c>
      <c r="J33" s="22">
        <v>113.6</v>
      </c>
      <c r="K33" s="24">
        <f t="shared" si="3"/>
        <v>98.954703832752614</v>
      </c>
    </row>
    <row r="34" spans="1:12" s="25" customFormat="1" ht="78.75" x14ac:dyDescent="0.25">
      <c r="A34" s="23" t="s">
        <v>34</v>
      </c>
      <c r="B34" s="22">
        <f t="shared" si="7"/>
        <v>100.5</v>
      </c>
      <c r="C34" s="22">
        <f t="shared" si="10"/>
        <v>0</v>
      </c>
      <c r="D34" s="22">
        <v>100.5</v>
      </c>
      <c r="E34" s="22">
        <v>99.8</v>
      </c>
      <c r="F34" s="22">
        <f t="shared" si="11"/>
        <v>0</v>
      </c>
      <c r="G34" s="22">
        <v>99.8</v>
      </c>
      <c r="H34" s="22">
        <v>99.8</v>
      </c>
      <c r="I34" s="22">
        <f t="shared" si="12"/>
        <v>0</v>
      </c>
      <c r="J34" s="22">
        <v>99.8</v>
      </c>
      <c r="K34" s="24">
        <f t="shared" si="3"/>
        <v>99.303482587064678</v>
      </c>
    </row>
    <row r="35" spans="1:12" s="25" customFormat="1" ht="78.75" x14ac:dyDescent="0.25">
      <c r="A35" s="23" t="s">
        <v>35</v>
      </c>
      <c r="B35" s="22">
        <f t="shared" si="7"/>
        <v>199</v>
      </c>
      <c r="C35" s="22">
        <f t="shared" si="10"/>
        <v>0</v>
      </c>
      <c r="D35" s="22">
        <v>199</v>
      </c>
      <c r="E35" s="22">
        <f t="shared" si="8"/>
        <v>199</v>
      </c>
      <c r="F35" s="22">
        <f t="shared" si="11"/>
        <v>0</v>
      </c>
      <c r="G35" s="22">
        <v>199</v>
      </c>
      <c r="H35" s="22">
        <f t="shared" si="9"/>
        <v>199</v>
      </c>
      <c r="I35" s="22">
        <f t="shared" si="12"/>
        <v>0</v>
      </c>
      <c r="J35" s="22">
        <v>199</v>
      </c>
      <c r="K35" s="24">
        <f t="shared" si="3"/>
        <v>100</v>
      </c>
    </row>
    <row r="36" spans="1:12" s="25" customFormat="1" ht="78.75" x14ac:dyDescent="0.25">
      <c r="A36" s="23" t="s">
        <v>36</v>
      </c>
      <c r="B36" s="22">
        <f t="shared" si="7"/>
        <v>272.7</v>
      </c>
      <c r="C36" s="22">
        <f t="shared" si="10"/>
        <v>0</v>
      </c>
      <c r="D36" s="22">
        <v>272.7</v>
      </c>
      <c r="E36" s="22">
        <v>272.64999999999998</v>
      </c>
      <c r="F36" s="22">
        <f t="shared" si="11"/>
        <v>0</v>
      </c>
      <c r="G36" s="22">
        <v>272.7</v>
      </c>
      <c r="H36" s="22">
        <v>272.7</v>
      </c>
      <c r="I36" s="22">
        <f t="shared" si="12"/>
        <v>0</v>
      </c>
      <c r="J36" s="22">
        <v>272.7</v>
      </c>
      <c r="K36" s="24">
        <f t="shared" si="3"/>
        <v>99.981664833149978</v>
      </c>
    </row>
    <row r="37" spans="1:12" s="25" customFormat="1" ht="78.75" x14ac:dyDescent="0.25">
      <c r="A37" s="23" t="s">
        <v>37</v>
      </c>
      <c r="B37" s="22">
        <f t="shared" si="7"/>
        <v>57.4</v>
      </c>
      <c r="C37" s="22">
        <f t="shared" si="10"/>
        <v>0</v>
      </c>
      <c r="D37" s="22">
        <v>57.4</v>
      </c>
      <c r="E37" s="22">
        <f t="shared" si="8"/>
        <v>56.8</v>
      </c>
      <c r="F37" s="22">
        <f t="shared" si="11"/>
        <v>0</v>
      </c>
      <c r="G37" s="22">
        <v>56.8</v>
      </c>
      <c r="H37" s="22">
        <f t="shared" si="9"/>
        <v>56.8</v>
      </c>
      <c r="I37" s="22">
        <f t="shared" si="12"/>
        <v>0</v>
      </c>
      <c r="J37" s="22">
        <v>56.8</v>
      </c>
      <c r="K37" s="24">
        <f t="shared" si="3"/>
        <v>98.954703832752614</v>
      </c>
    </row>
    <row r="38" spans="1:12" s="25" customFormat="1" ht="78.75" x14ac:dyDescent="0.25">
      <c r="A38" s="23" t="s">
        <v>38</v>
      </c>
      <c r="B38" s="22">
        <f t="shared" si="7"/>
        <v>86.1</v>
      </c>
      <c r="C38" s="22">
        <f t="shared" si="10"/>
        <v>0</v>
      </c>
      <c r="D38" s="22">
        <v>86.1</v>
      </c>
      <c r="E38" s="22">
        <v>79.2</v>
      </c>
      <c r="F38" s="22">
        <f t="shared" si="11"/>
        <v>0</v>
      </c>
      <c r="G38" s="22">
        <v>79.2</v>
      </c>
      <c r="H38" s="22">
        <v>79.2</v>
      </c>
      <c r="I38" s="22">
        <f t="shared" si="12"/>
        <v>0</v>
      </c>
      <c r="J38" s="22">
        <v>79.2</v>
      </c>
      <c r="K38" s="24">
        <f t="shared" si="3"/>
        <v>91.986062717770039</v>
      </c>
    </row>
    <row r="39" spans="1:12" s="25" customFormat="1" ht="78.75" x14ac:dyDescent="0.25">
      <c r="A39" s="23" t="s">
        <v>39</v>
      </c>
      <c r="B39" s="22">
        <f t="shared" si="7"/>
        <v>114.8</v>
      </c>
      <c r="C39" s="22">
        <f t="shared" si="10"/>
        <v>0</v>
      </c>
      <c r="D39" s="22">
        <v>114.8</v>
      </c>
      <c r="E39" s="22">
        <v>114.8</v>
      </c>
      <c r="F39" s="22">
        <f t="shared" si="11"/>
        <v>0</v>
      </c>
      <c r="G39" s="22">
        <v>114.8</v>
      </c>
      <c r="H39" s="22">
        <v>114.8</v>
      </c>
      <c r="I39" s="22">
        <f t="shared" si="12"/>
        <v>0</v>
      </c>
      <c r="J39" s="22">
        <v>114.8</v>
      </c>
      <c r="K39" s="24">
        <f t="shared" si="3"/>
        <v>100</v>
      </c>
    </row>
    <row r="40" spans="1:12" s="25" customFormat="1" ht="78.75" x14ac:dyDescent="0.25">
      <c r="A40" s="23" t="s">
        <v>40</v>
      </c>
      <c r="B40" s="22">
        <f t="shared" si="7"/>
        <v>142.19999999999999</v>
      </c>
      <c r="C40" s="22">
        <f t="shared" si="10"/>
        <v>0</v>
      </c>
      <c r="D40" s="22">
        <v>142.19999999999999</v>
      </c>
      <c r="E40" s="22">
        <v>142</v>
      </c>
      <c r="F40" s="22">
        <f t="shared" si="11"/>
        <v>0</v>
      </c>
      <c r="G40" s="22">
        <v>142</v>
      </c>
      <c r="H40" s="22">
        <v>142</v>
      </c>
      <c r="I40" s="22">
        <f t="shared" si="12"/>
        <v>0</v>
      </c>
      <c r="J40" s="22">
        <v>142</v>
      </c>
      <c r="K40" s="24">
        <f t="shared" si="3"/>
        <v>99.859353023909989</v>
      </c>
      <c r="L40" s="48"/>
    </row>
    <row r="41" spans="1:12" s="25" customFormat="1" ht="78.75" x14ac:dyDescent="0.25">
      <c r="A41" s="23" t="s">
        <v>41</v>
      </c>
      <c r="B41" s="22">
        <f t="shared" si="7"/>
        <v>100</v>
      </c>
      <c r="C41" s="22">
        <f t="shared" si="10"/>
        <v>0</v>
      </c>
      <c r="D41" s="22">
        <v>100</v>
      </c>
      <c r="E41" s="22">
        <v>100</v>
      </c>
      <c r="F41" s="22">
        <f t="shared" si="11"/>
        <v>0</v>
      </c>
      <c r="G41" s="22">
        <v>100</v>
      </c>
      <c r="H41" s="22">
        <v>100</v>
      </c>
      <c r="I41" s="22">
        <f t="shared" si="12"/>
        <v>0</v>
      </c>
      <c r="J41" s="22">
        <v>100</v>
      </c>
      <c r="K41" s="24">
        <f t="shared" si="3"/>
        <v>100</v>
      </c>
    </row>
    <row r="42" spans="1:12" s="25" customFormat="1" ht="78.75" x14ac:dyDescent="0.25">
      <c r="A42" s="23" t="s">
        <v>42</v>
      </c>
      <c r="B42" s="22">
        <f t="shared" si="7"/>
        <v>392.5</v>
      </c>
      <c r="C42" s="22">
        <f t="shared" si="10"/>
        <v>0</v>
      </c>
      <c r="D42" s="22">
        <v>392.5</v>
      </c>
      <c r="E42" s="22">
        <v>392.5</v>
      </c>
      <c r="F42" s="22">
        <f t="shared" si="11"/>
        <v>0</v>
      </c>
      <c r="G42" s="22">
        <v>392.5</v>
      </c>
      <c r="H42" s="22">
        <v>392.5</v>
      </c>
      <c r="I42" s="22">
        <f t="shared" si="12"/>
        <v>0</v>
      </c>
      <c r="J42" s="22">
        <v>392.5</v>
      </c>
      <c r="K42" s="24">
        <f t="shared" si="3"/>
        <v>100</v>
      </c>
    </row>
    <row r="43" spans="1:12" s="25" customFormat="1" ht="78.75" x14ac:dyDescent="0.25">
      <c r="A43" s="23" t="s">
        <v>43</v>
      </c>
      <c r="B43" s="22">
        <f t="shared" si="7"/>
        <v>184.8</v>
      </c>
      <c r="C43" s="22">
        <f t="shared" si="10"/>
        <v>0</v>
      </c>
      <c r="D43" s="22">
        <v>184.8</v>
      </c>
      <c r="E43" s="22">
        <v>175.5</v>
      </c>
      <c r="F43" s="22">
        <f t="shared" si="11"/>
        <v>0</v>
      </c>
      <c r="G43" s="22">
        <v>175.5</v>
      </c>
      <c r="H43" s="22">
        <v>175.5</v>
      </c>
      <c r="I43" s="22">
        <f t="shared" si="12"/>
        <v>0</v>
      </c>
      <c r="J43" s="22">
        <v>175.5</v>
      </c>
      <c r="K43" s="24">
        <f t="shared" si="3"/>
        <v>94.96753246753245</v>
      </c>
    </row>
    <row r="44" spans="1:12" s="25" customFormat="1" ht="78.75" x14ac:dyDescent="0.25">
      <c r="A44" s="23" t="s">
        <v>44</v>
      </c>
      <c r="B44" s="22">
        <v>113.6</v>
      </c>
      <c r="C44" s="22">
        <f t="shared" si="10"/>
        <v>0</v>
      </c>
      <c r="D44" s="22">
        <v>113.6</v>
      </c>
      <c r="E44" s="22">
        <f t="shared" si="8"/>
        <v>113.6</v>
      </c>
      <c r="F44" s="22">
        <f t="shared" si="11"/>
        <v>0</v>
      </c>
      <c r="G44" s="22">
        <v>113.6</v>
      </c>
      <c r="H44" s="22">
        <f t="shared" si="9"/>
        <v>113.6</v>
      </c>
      <c r="I44" s="22">
        <f t="shared" si="12"/>
        <v>0</v>
      </c>
      <c r="J44" s="22">
        <v>113.6</v>
      </c>
      <c r="K44" s="24">
        <f t="shared" si="3"/>
        <v>100</v>
      </c>
    </row>
    <row r="45" spans="1:12" s="25" customFormat="1" ht="78.75" x14ac:dyDescent="0.25">
      <c r="A45" s="23" t="s">
        <v>45</v>
      </c>
      <c r="B45" s="22">
        <f t="shared" si="7"/>
        <v>120</v>
      </c>
      <c r="C45" s="22">
        <f>SUM(C27:C44)</f>
        <v>0</v>
      </c>
      <c r="D45" s="22">
        <v>120</v>
      </c>
      <c r="E45" s="22">
        <v>90</v>
      </c>
      <c r="F45" s="22">
        <f>SUM(F27:F44)</f>
        <v>0</v>
      </c>
      <c r="G45" s="22">
        <v>90</v>
      </c>
      <c r="H45" s="22">
        <v>90</v>
      </c>
      <c r="I45" s="22">
        <f>SUM(I27:I44)</f>
        <v>0</v>
      </c>
      <c r="J45" s="22">
        <v>90</v>
      </c>
      <c r="K45" s="24">
        <f t="shared" si="3"/>
        <v>75</v>
      </c>
    </row>
    <row r="46" spans="1:12" s="25" customFormat="1" ht="78.75" x14ac:dyDescent="0.25">
      <c r="A46" s="23" t="s">
        <v>46</v>
      </c>
      <c r="B46" s="22">
        <f t="shared" si="7"/>
        <v>114.8</v>
      </c>
      <c r="C46" s="22">
        <f>SUM(C29:C45)</f>
        <v>0</v>
      </c>
      <c r="D46" s="22">
        <v>114.8</v>
      </c>
      <c r="E46" s="22">
        <v>114.8</v>
      </c>
      <c r="F46" s="22">
        <f>SUM(F29:F45)</f>
        <v>0</v>
      </c>
      <c r="G46" s="22">
        <v>114.8</v>
      </c>
      <c r="H46" s="22">
        <v>114.8</v>
      </c>
      <c r="I46" s="22">
        <f>SUM(I29:I45)</f>
        <v>0</v>
      </c>
      <c r="J46" s="22">
        <v>114.8</v>
      </c>
      <c r="K46" s="24">
        <f t="shared" si="3"/>
        <v>100</v>
      </c>
    </row>
    <row r="47" spans="1:12" s="25" customFormat="1" ht="47.25" x14ac:dyDescent="0.25">
      <c r="A47" s="23" t="s">
        <v>47</v>
      </c>
      <c r="B47" s="22">
        <f t="shared" si="7"/>
        <v>201.1</v>
      </c>
      <c r="C47" s="22">
        <f>SUM(C30:C46)</f>
        <v>0</v>
      </c>
      <c r="D47" s="22">
        <v>201.1</v>
      </c>
      <c r="E47" s="22">
        <v>132.30000000000001</v>
      </c>
      <c r="F47" s="22">
        <f>SUM(F30:F46)</f>
        <v>0</v>
      </c>
      <c r="G47" s="22">
        <v>132.30000000000001</v>
      </c>
      <c r="H47" s="22">
        <v>132.30000000000001</v>
      </c>
      <c r="I47" s="22">
        <f>SUM(I30:I46)</f>
        <v>0</v>
      </c>
      <c r="J47" s="22">
        <v>132.30000000000001</v>
      </c>
      <c r="K47" s="24">
        <f t="shared" si="3"/>
        <v>65.788165091994045</v>
      </c>
    </row>
    <row r="48" spans="1:12" s="25" customFormat="1" ht="94.5" x14ac:dyDescent="0.25">
      <c r="A48" s="23" t="s">
        <v>48</v>
      </c>
      <c r="B48" s="22">
        <v>1458.6</v>
      </c>
      <c r="C48" s="22">
        <v>0</v>
      </c>
      <c r="D48" s="22">
        <v>1458.6</v>
      </c>
      <c r="E48" s="49">
        <v>1458</v>
      </c>
      <c r="F48" s="22">
        <v>0</v>
      </c>
      <c r="G48" s="22">
        <v>1458</v>
      </c>
      <c r="H48" s="22">
        <v>1458</v>
      </c>
      <c r="I48" s="22">
        <v>0</v>
      </c>
      <c r="J48" s="22">
        <v>1458</v>
      </c>
      <c r="K48" s="24">
        <f t="shared" si="3"/>
        <v>99.958864664747026</v>
      </c>
    </row>
    <row r="49" spans="1:13" x14ac:dyDescent="0.25">
      <c r="A49" s="23" t="s">
        <v>12</v>
      </c>
      <c r="B49" s="22">
        <f>D49</f>
        <v>98.9</v>
      </c>
      <c r="C49" s="22">
        <f>SUM(C32:C48)</f>
        <v>0</v>
      </c>
      <c r="D49" s="22">
        <v>98.9</v>
      </c>
      <c r="E49" s="22">
        <v>98.293999999999997</v>
      </c>
      <c r="F49" s="22">
        <f>SUM(F32:F48)</f>
        <v>0</v>
      </c>
      <c r="G49" s="22">
        <v>98.3</v>
      </c>
      <c r="H49" s="22">
        <f>J49</f>
        <v>98.3</v>
      </c>
      <c r="I49" s="22">
        <f>SUM(I32:I48)</f>
        <v>0</v>
      </c>
      <c r="J49" s="22">
        <v>98.3</v>
      </c>
      <c r="K49" s="24">
        <f t="shared" si="3"/>
        <v>99.38725985844286</v>
      </c>
    </row>
    <row r="50" spans="1:13" x14ac:dyDescent="0.25">
      <c r="A50" s="23" t="s">
        <v>11</v>
      </c>
      <c r="B50" s="22">
        <v>1359.7</v>
      </c>
      <c r="C50" s="22">
        <v>0</v>
      </c>
      <c r="D50" s="22">
        <v>1359.7</v>
      </c>
      <c r="E50" s="49">
        <v>1359.7</v>
      </c>
      <c r="F50" s="49">
        <v>0</v>
      </c>
      <c r="G50" s="49">
        <v>1359.7</v>
      </c>
      <c r="H50" s="49">
        <v>1359.7</v>
      </c>
      <c r="I50" s="49">
        <v>0</v>
      </c>
      <c r="J50" s="49">
        <v>1359.7</v>
      </c>
      <c r="K50" s="24">
        <f t="shared" si="3"/>
        <v>100</v>
      </c>
    </row>
    <row r="51" spans="1:13" s="25" customFormat="1" ht="63" x14ac:dyDescent="0.25">
      <c r="A51" s="23" t="s">
        <v>49</v>
      </c>
      <c r="B51" s="22">
        <f>B70+B71</f>
        <v>2059.1</v>
      </c>
      <c r="C51" s="22">
        <f>SUM(C33:C49)</f>
        <v>0</v>
      </c>
      <c r="D51" s="22">
        <f t="shared" ref="D51" si="13">D70+D71</f>
        <v>2059.1</v>
      </c>
      <c r="E51" s="22">
        <v>1674.8</v>
      </c>
      <c r="F51" s="22">
        <v>0</v>
      </c>
      <c r="G51" s="22">
        <v>1674.8</v>
      </c>
      <c r="H51" s="22">
        <v>1674.8</v>
      </c>
      <c r="I51" s="22">
        <v>0</v>
      </c>
      <c r="J51" s="22">
        <v>1674.8</v>
      </c>
      <c r="K51" s="24">
        <f t="shared" si="3"/>
        <v>81.336506240590552</v>
      </c>
    </row>
    <row r="52" spans="1:13" x14ac:dyDescent="0.25">
      <c r="A52" s="23" t="s">
        <v>10</v>
      </c>
      <c r="B52" s="22">
        <f>D52</f>
        <v>110</v>
      </c>
      <c r="C52" s="22">
        <f t="shared" ref="C52:C68" si="14">SUM(C33:C51)</f>
        <v>0</v>
      </c>
      <c r="D52" s="22">
        <v>110</v>
      </c>
      <c r="E52" s="22">
        <v>98.2</v>
      </c>
      <c r="F52" s="22">
        <f t="shared" ref="F52:F68" si="15">SUM(F33:F51)</f>
        <v>0</v>
      </c>
      <c r="G52" s="22">
        <v>98.2</v>
      </c>
      <c r="H52" s="22">
        <v>98.2</v>
      </c>
      <c r="I52" s="22">
        <f t="shared" ref="I52:I68" si="16">SUM(I33:I51)</f>
        <v>0</v>
      </c>
      <c r="J52" s="22">
        <v>98.2</v>
      </c>
      <c r="K52" s="24">
        <f t="shared" si="3"/>
        <v>89.272727272727266</v>
      </c>
      <c r="M52" s="50"/>
    </row>
    <row r="53" spans="1:13" x14ac:dyDescent="0.25">
      <c r="A53" s="23" t="s">
        <v>11</v>
      </c>
      <c r="B53" s="22">
        <f t="shared" ref="B53:B69" si="17">D53</f>
        <v>143.4</v>
      </c>
      <c r="C53" s="22">
        <f t="shared" si="14"/>
        <v>0</v>
      </c>
      <c r="D53" s="22">
        <v>143.4</v>
      </c>
      <c r="E53" s="22">
        <v>143.19999999999999</v>
      </c>
      <c r="F53" s="22">
        <f t="shared" si="15"/>
        <v>0</v>
      </c>
      <c r="G53" s="22">
        <v>143.19999999999999</v>
      </c>
      <c r="H53" s="22">
        <v>143.19999999999999</v>
      </c>
      <c r="I53" s="22">
        <f t="shared" si="16"/>
        <v>0</v>
      </c>
      <c r="J53" s="22">
        <v>143.19999999999999</v>
      </c>
      <c r="K53" s="24">
        <f t="shared" si="3"/>
        <v>99.860529986052981</v>
      </c>
      <c r="M53" s="50"/>
    </row>
    <row r="54" spans="1:13" x14ac:dyDescent="0.25">
      <c r="A54" s="23" t="s">
        <v>12</v>
      </c>
      <c r="B54" s="22">
        <f t="shared" si="17"/>
        <v>28</v>
      </c>
      <c r="C54" s="22">
        <f t="shared" si="14"/>
        <v>0</v>
      </c>
      <c r="D54" s="22">
        <v>28</v>
      </c>
      <c r="E54" s="22">
        <v>28</v>
      </c>
      <c r="F54" s="22">
        <f t="shared" si="15"/>
        <v>0</v>
      </c>
      <c r="G54" s="22">
        <v>28</v>
      </c>
      <c r="H54" s="22">
        <v>28</v>
      </c>
      <c r="I54" s="22">
        <f t="shared" si="16"/>
        <v>0</v>
      </c>
      <c r="J54" s="22">
        <v>28</v>
      </c>
      <c r="K54" s="24">
        <f t="shared" si="3"/>
        <v>100</v>
      </c>
      <c r="M54" s="50"/>
    </row>
    <row r="55" spans="1:13" x14ac:dyDescent="0.25">
      <c r="A55" s="23" t="s">
        <v>13</v>
      </c>
      <c r="B55" s="22">
        <f t="shared" si="17"/>
        <v>32</v>
      </c>
      <c r="C55" s="22">
        <f t="shared" si="14"/>
        <v>0</v>
      </c>
      <c r="D55" s="22">
        <v>32</v>
      </c>
      <c r="E55" s="22">
        <v>32</v>
      </c>
      <c r="F55" s="22">
        <f t="shared" si="15"/>
        <v>0</v>
      </c>
      <c r="G55" s="22">
        <v>32</v>
      </c>
      <c r="H55" s="22">
        <v>32</v>
      </c>
      <c r="I55" s="22">
        <f t="shared" si="16"/>
        <v>0</v>
      </c>
      <c r="J55" s="22">
        <v>32</v>
      </c>
      <c r="K55" s="24">
        <f t="shared" si="3"/>
        <v>100</v>
      </c>
      <c r="M55" s="50"/>
    </row>
    <row r="56" spans="1:13" x14ac:dyDescent="0.25">
      <c r="A56" s="23" t="s">
        <v>14</v>
      </c>
      <c r="B56" s="22">
        <f t="shared" si="17"/>
        <v>91</v>
      </c>
      <c r="C56" s="22">
        <f t="shared" si="14"/>
        <v>0</v>
      </c>
      <c r="D56" s="22">
        <v>91</v>
      </c>
      <c r="E56" s="22">
        <v>35</v>
      </c>
      <c r="F56" s="22">
        <f t="shared" si="15"/>
        <v>0</v>
      </c>
      <c r="G56" s="22">
        <v>35</v>
      </c>
      <c r="H56" s="22">
        <v>35</v>
      </c>
      <c r="I56" s="22">
        <f t="shared" si="16"/>
        <v>0</v>
      </c>
      <c r="J56" s="22">
        <v>35</v>
      </c>
      <c r="K56" s="24">
        <f t="shared" si="3"/>
        <v>38.461538461538467</v>
      </c>
      <c r="M56" s="50"/>
    </row>
    <row r="57" spans="1:13" x14ac:dyDescent="0.25">
      <c r="A57" s="23" t="s">
        <v>15</v>
      </c>
      <c r="B57" s="22">
        <f t="shared" si="17"/>
        <v>300</v>
      </c>
      <c r="C57" s="22">
        <f t="shared" si="14"/>
        <v>0</v>
      </c>
      <c r="D57" s="22">
        <v>300</v>
      </c>
      <c r="E57" s="22">
        <v>297.10000000000002</v>
      </c>
      <c r="F57" s="22">
        <f t="shared" si="15"/>
        <v>0</v>
      </c>
      <c r="G57" s="22">
        <v>297.10000000000002</v>
      </c>
      <c r="H57" s="22">
        <v>297.10000000000002</v>
      </c>
      <c r="I57" s="22">
        <f t="shared" si="16"/>
        <v>0</v>
      </c>
      <c r="J57" s="22">
        <v>297.10000000000002</v>
      </c>
      <c r="K57" s="24">
        <f t="shared" si="3"/>
        <v>99.033333333333346</v>
      </c>
      <c r="M57" s="50"/>
    </row>
    <row r="58" spans="1:13" x14ac:dyDescent="0.25">
      <c r="A58" s="23" t="s">
        <v>16</v>
      </c>
      <c r="B58" s="22">
        <f t="shared" si="17"/>
        <v>63</v>
      </c>
      <c r="C58" s="22">
        <f t="shared" si="14"/>
        <v>0</v>
      </c>
      <c r="D58" s="22">
        <v>63</v>
      </c>
      <c r="E58" s="22">
        <v>63</v>
      </c>
      <c r="F58" s="22">
        <f t="shared" si="15"/>
        <v>0</v>
      </c>
      <c r="G58" s="22">
        <v>63</v>
      </c>
      <c r="H58" s="22">
        <v>63</v>
      </c>
      <c r="I58" s="22">
        <f t="shared" si="16"/>
        <v>0</v>
      </c>
      <c r="J58" s="22">
        <v>63</v>
      </c>
      <c r="K58" s="24">
        <f t="shared" si="3"/>
        <v>100</v>
      </c>
      <c r="M58" s="50"/>
    </row>
    <row r="59" spans="1:13" x14ac:dyDescent="0.25">
      <c r="A59" s="23" t="s">
        <v>17</v>
      </c>
      <c r="B59" s="22">
        <f t="shared" si="17"/>
        <v>63</v>
      </c>
      <c r="C59" s="22">
        <f t="shared" si="14"/>
        <v>0</v>
      </c>
      <c r="D59" s="22">
        <v>63</v>
      </c>
      <c r="E59" s="22">
        <v>63</v>
      </c>
      <c r="F59" s="22">
        <f t="shared" si="15"/>
        <v>0</v>
      </c>
      <c r="G59" s="22">
        <v>63</v>
      </c>
      <c r="H59" s="22">
        <v>63</v>
      </c>
      <c r="I59" s="22">
        <v>0</v>
      </c>
      <c r="J59" s="22">
        <v>63</v>
      </c>
      <c r="K59" s="24">
        <f t="shared" si="3"/>
        <v>100</v>
      </c>
      <c r="M59" s="50"/>
    </row>
    <row r="60" spans="1:13" x14ac:dyDescent="0.25">
      <c r="A60" s="23" t="s">
        <v>18</v>
      </c>
      <c r="B60" s="22">
        <f t="shared" si="17"/>
        <v>380</v>
      </c>
      <c r="C60" s="22">
        <f t="shared" si="14"/>
        <v>0</v>
      </c>
      <c r="D60" s="22">
        <v>380</v>
      </c>
      <c r="E60" s="22">
        <v>374.68900000000002</v>
      </c>
      <c r="F60" s="22">
        <f t="shared" si="15"/>
        <v>0</v>
      </c>
      <c r="G60" s="22">
        <v>374.7</v>
      </c>
      <c r="H60" s="22">
        <v>374.7</v>
      </c>
      <c r="I60" s="22">
        <v>0</v>
      </c>
      <c r="J60" s="22">
        <v>374.7</v>
      </c>
      <c r="K60" s="24">
        <f t="shared" si="3"/>
        <v>98.602368421052631</v>
      </c>
      <c r="M60" s="50"/>
    </row>
    <row r="61" spans="1:13" x14ac:dyDescent="0.25">
      <c r="A61" s="23" t="s">
        <v>19</v>
      </c>
      <c r="B61" s="22">
        <f t="shared" si="17"/>
        <v>168</v>
      </c>
      <c r="C61" s="22">
        <f t="shared" si="14"/>
        <v>0</v>
      </c>
      <c r="D61" s="22">
        <v>168</v>
      </c>
      <c r="E61" s="22">
        <v>166.14099999999999</v>
      </c>
      <c r="F61" s="22">
        <f t="shared" si="15"/>
        <v>0</v>
      </c>
      <c r="G61" s="22">
        <f>166.14</f>
        <v>166.14</v>
      </c>
      <c r="H61" s="22">
        <f t="shared" ref="H61:H69" si="18">J61</f>
        <v>166.14</v>
      </c>
      <c r="I61" s="22">
        <f t="shared" si="16"/>
        <v>0</v>
      </c>
      <c r="J61" s="22">
        <f>166.14</f>
        <v>166.14</v>
      </c>
      <c r="K61" s="24">
        <f t="shared" si="3"/>
        <v>98.893452380952368</v>
      </c>
      <c r="M61" s="50"/>
    </row>
    <row r="62" spans="1:13" x14ac:dyDescent="0.25">
      <c r="A62" s="23" t="s">
        <v>20</v>
      </c>
      <c r="B62" s="22">
        <f t="shared" si="17"/>
        <v>40</v>
      </c>
      <c r="C62" s="22">
        <f t="shared" si="14"/>
        <v>0</v>
      </c>
      <c r="D62" s="22">
        <v>40</v>
      </c>
      <c r="E62" s="22">
        <v>40</v>
      </c>
      <c r="F62" s="22">
        <f t="shared" si="15"/>
        <v>0</v>
      </c>
      <c r="G62" s="22">
        <v>40</v>
      </c>
      <c r="H62" s="22">
        <v>40</v>
      </c>
      <c r="I62" s="22">
        <f t="shared" si="16"/>
        <v>0</v>
      </c>
      <c r="J62" s="22">
        <v>40</v>
      </c>
      <c r="K62" s="24">
        <f t="shared" si="3"/>
        <v>100</v>
      </c>
      <c r="M62" s="50"/>
    </row>
    <row r="63" spans="1:13" x14ac:dyDescent="0.25">
      <c r="A63" s="23" t="s">
        <v>21</v>
      </c>
      <c r="B63" s="22">
        <f t="shared" si="17"/>
        <v>32</v>
      </c>
      <c r="C63" s="22">
        <f t="shared" si="14"/>
        <v>0</v>
      </c>
      <c r="D63" s="22">
        <v>32</v>
      </c>
      <c r="E63" s="22">
        <f t="shared" ref="E63:E69" si="19">G63</f>
        <v>32</v>
      </c>
      <c r="F63" s="22">
        <f t="shared" si="15"/>
        <v>0</v>
      </c>
      <c r="G63" s="22">
        <v>32</v>
      </c>
      <c r="H63" s="22">
        <f t="shared" si="18"/>
        <v>32</v>
      </c>
      <c r="I63" s="22">
        <f t="shared" si="16"/>
        <v>0</v>
      </c>
      <c r="J63" s="22">
        <v>32</v>
      </c>
      <c r="K63" s="24">
        <f t="shared" si="3"/>
        <v>100</v>
      </c>
      <c r="M63" s="50"/>
    </row>
    <row r="64" spans="1:13" x14ac:dyDescent="0.25">
      <c r="A64" s="23" t="s">
        <v>22</v>
      </c>
      <c r="B64" s="22">
        <f t="shared" si="17"/>
        <v>93</v>
      </c>
      <c r="C64" s="22">
        <f t="shared" si="14"/>
        <v>0</v>
      </c>
      <c r="D64" s="22">
        <v>93</v>
      </c>
      <c r="E64" s="22">
        <v>93</v>
      </c>
      <c r="F64" s="22">
        <f t="shared" si="15"/>
        <v>0</v>
      </c>
      <c r="G64" s="22">
        <v>93</v>
      </c>
      <c r="H64" s="22">
        <v>93</v>
      </c>
      <c r="I64" s="22">
        <f t="shared" si="16"/>
        <v>0</v>
      </c>
      <c r="J64" s="22">
        <v>93</v>
      </c>
      <c r="K64" s="24">
        <f t="shared" si="3"/>
        <v>100</v>
      </c>
      <c r="M64" s="50"/>
    </row>
    <row r="65" spans="1:13" x14ac:dyDescent="0.25">
      <c r="A65" s="23" t="s">
        <v>23</v>
      </c>
      <c r="B65" s="22">
        <f t="shared" si="17"/>
        <v>63</v>
      </c>
      <c r="C65" s="22">
        <f t="shared" si="14"/>
        <v>0</v>
      </c>
      <c r="D65" s="22">
        <v>63</v>
      </c>
      <c r="E65" s="22">
        <f t="shared" si="19"/>
        <v>50</v>
      </c>
      <c r="F65" s="22">
        <f t="shared" si="15"/>
        <v>0</v>
      </c>
      <c r="G65" s="22">
        <v>50</v>
      </c>
      <c r="H65" s="22">
        <f t="shared" si="18"/>
        <v>50</v>
      </c>
      <c r="I65" s="22">
        <f t="shared" si="16"/>
        <v>0</v>
      </c>
      <c r="J65" s="22">
        <v>50</v>
      </c>
      <c r="K65" s="24">
        <f t="shared" si="3"/>
        <v>79.365079365079367</v>
      </c>
      <c r="M65" s="50"/>
    </row>
    <row r="66" spans="1:13" x14ac:dyDescent="0.25">
      <c r="A66" s="23" t="s">
        <v>24</v>
      </c>
      <c r="B66" s="22">
        <f t="shared" si="17"/>
        <v>113</v>
      </c>
      <c r="C66" s="22">
        <f t="shared" si="14"/>
        <v>0</v>
      </c>
      <c r="D66" s="22">
        <v>113</v>
      </c>
      <c r="E66" s="22">
        <v>75.3</v>
      </c>
      <c r="F66" s="22">
        <f t="shared" si="15"/>
        <v>0</v>
      </c>
      <c r="G66" s="22">
        <v>75.3</v>
      </c>
      <c r="H66" s="22">
        <v>75.3</v>
      </c>
      <c r="I66" s="22">
        <f t="shared" si="16"/>
        <v>0</v>
      </c>
      <c r="J66" s="22">
        <v>75.3</v>
      </c>
      <c r="K66" s="24">
        <f t="shared" si="3"/>
        <v>66.637168141592923</v>
      </c>
      <c r="M66" s="50"/>
    </row>
    <row r="67" spans="1:13" x14ac:dyDescent="0.25">
      <c r="A67" s="23" t="s">
        <v>25</v>
      </c>
      <c r="B67" s="22">
        <f t="shared" si="17"/>
        <v>65</v>
      </c>
      <c r="C67" s="22">
        <f t="shared" si="14"/>
        <v>0</v>
      </c>
      <c r="D67" s="22">
        <v>65</v>
      </c>
      <c r="E67" s="22">
        <v>65</v>
      </c>
      <c r="F67" s="22">
        <f t="shared" si="15"/>
        <v>0</v>
      </c>
      <c r="G67" s="22">
        <v>65</v>
      </c>
      <c r="H67" s="22">
        <v>65</v>
      </c>
      <c r="I67" s="22">
        <f t="shared" si="16"/>
        <v>0</v>
      </c>
      <c r="J67" s="22">
        <v>65</v>
      </c>
      <c r="K67" s="24">
        <f t="shared" si="3"/>
        <v>100</v>
      </c>
      <c r="M67" s="50"/>
    </row>
    <row r="68" spans="1:13" x14ac:dyDescent="0.25">
      <c r="A68" s="23" t="s">
        <v>26</v>
      </c>
      <c r="B68" s="22">
        <f t="shared" si="17"/>
        <v>27</v>
      </c>
      <c r="C68" s="22">
        <f t="shared" si="14"/>
        <v>0</v>
      </c>
      <c r="D68" s="22">
        <v>27</v>
      </c>
      <c r="E68" s="22">
        <v>19.364000000000001</v>
      </c>
      <c r="F68" s="22">
        <f t="shared" si="15"/>
        <v>0</v>
      </c>
      <c r="G68" s="22">
        <f>19.364</f>
        <v>19.364000000000001</v>
      </c>
      <c r="H68" s="22">
        <f t="shared" si="18"/>
        <v>19.364000000000001</v>
      </c>
      <c r="I68" s="22">
        <f t="shared" si="16"/>
        <v>0</v>
      </c>
      <c r="J68" s="22">
        <f>19.364</f>
        <v>19.364000000000001</v>
      </c>
      <c r="K68" s="24">
        <f t="shared" si="3"/>
        <v>71.718518518518522</v>
      </c>
      <c r="M68" s="50"/>
    </row>
    <row r="69" spans="1:13" x14ac:dyDescent="0.25">
      <c r="A69" s="23" t="s">
        <v>27</v>
      </c>
      <c r="B69" s="22">
        <f t="shared" si="17"/>
        <v>63</v>
      </c>
      <c r="C69" s="22">
        <f t="shared" ref="C69" si="20">SUM(C51:C68)</f>
        <v>0</v>
      </c>
      <c r="D69" s="22">
        <v>63</v>
      </c>
      <c r="E69" s="22">
        <f t="shared" si="19"/>
        <v>0</v>
      </c>
      <c r="F69" s="22">
        <f t="shared" ref="F69:F72" si="21">SUM(F51:F68)</f>
        <v>0</v>
      </c>
      <c r="G69" s="22">
        <v>0</v>
      </c>
      <c r="H69" s="22">
        <f t="shared" si="18"/>
        <v>0</v>
      </c>
      <c r="I69" s="22">
        <f t="shared" ref="I69:I72" si="22">SUM(I51:I68)</f>
        <v>0</v>
      </c>
      <c r="J69" s="22">
        <v>0</v>
      </c>
      <c r="K69" s="24">
        <f t="shared" si="3"/>
        <v>0</v>
      </c>
      <c r="M69" s="50"/>
    </row>
    <row r="70" spans="1:13" x14ac:dyDescent="0.25">
      <c r="A70" s="23" t="s">
        <v>50</v>
      </c>
      <c r="B70" s="22">
        <f t="shared" ref="B70:C72" si="23">SUM(B52:B69)</f>
        <v>1874.4</v>
      </c>
      <c r="C70" s="22">
        <f t="shared" si="23"/>
        <v>0</v>
      </c>
      <c r="D70" s="22">
        <f>SUM(D52:D69)</f>
        <v>1874.4</v>
      </c>
      <c r="E70" s="22">
        <v>1674.8</v>
      </c>
      <c r="F70" s="22">
        <f t="shared" si="21"/>
        <v>0</v>
      </c>
      <c r="G70" s="22">
        <v>1674.8</v>
      </c>
      <c r="H70" s="22">
        <v>1674.8</v>
      </c>
      <c r="I70" s="22">
        <f t="shared" si="22"/>
        <v>0</v>
      </c>
      <c r="J70" s="22">
        <v>1674.8</v>
      </c>
      <c r="K70" s="24">
        <f t="shared" si="3"/>
        <v>89.351259069568925</v>
      </c>
      <c r="M70" s="50"/>
    </row>
    <row r="71" spans="1:13" s="20" customFormat="1" x14ac:dyDescent="0.25">
      <c r="A71" s="23" t="s">
        <v>51</v>
      </c>
      <c r="B71" s="22">
        <v>184.7</v>
      </c>
      <c r="C71" s="22">
        <f t="shared" si="23"/>
        <v>0</v>
      </c>
      <c r="D71" s="22">
        <v>184.7</v>
      </c>
      <c r="E71" s="22">
        <f>G71</f>
        <v>0</v>
      </c>
      <c r="F71" s="22">
        <f t="shared" si="21"/>
        <v>0</v>
      </c>
      <c r="G71" s="22">
        <v>0</v>
      </c>
      <c r="H71" s="22">
        <f>J71</f>
        <v>0</v>
      </c>
      <c r="I71" s="22">
        <f t="shared" si="22"/>
        <v>0</v>
      </c>
      <c r="J71" s="22">
        <v>0</v>
      </c>
      <c r="K71" s="24">
        <f t="shared" si="3"/>
        <v>0</v>
      </c>
      <c r="M71" s="50"/>
    </row>
    <row r="72" spans="1:13" s="20" customFormat="1" ht="47.25" x14ac:dyDescent="0.25">
      <c r="A72" s="23" t="s">
        <v>52</v>
      </c>
      <c r="B72" s="22">
        <f>D72</f>
        <v>3700</v>
      </c>
      <c r="C72" s="22">
        <f t="shared" si="23"/>
        <v>0</v>
      </c>
      <c r="D72" s="22">
        <v>3700</v>
      </c>
      <c r="E72" s="22">
        <v>287.2</v>
      </c>
      <c r="F72" s="22">
        <f t="shared" si="21"/>
        <v>0</v>
      </c>
      <c r="G72" s="22">
        <v>287.2</v>
      </c>
      <c r="H72" s="22">
        <v>287.2</v>
      </c>
      <c r="I72" s="22">
        <f t="shared" si="22"/>
        <v>0</v>
      </c>
      <c r="J72" s="22">
        <v>287.2</v>
      </c>
      <c r="K72" s="24">
        <f t="shared" ref="K72:K89" si="24">E72/B72*100</f>
        <v>7.7621621621621619</v>
      </c>
    </row>
    <row r="73" spans="1:13" s="20" customFormat="1" ht="78.75" x14ac:dyDescent="0.25">
      <c r="A73" s="23" t="s">
        <v>53</v>
      </c>
      <c r="B73" s="22">
        <f>D73</f>
        <v>4761.3999999999996</v>
      </c>
      <c r="C73" s="22">
        <f>SUM(C56:C72)</f>
        <v>0</v>
      </c>
      <c r="D73" s="22">
        <v>4761.3999999999996</v>
      </c>
      <c r="E73" s="22">
        <v>4761.3999999999996</v>
      </c>
      <c r="F73" s="22">
        <v>0</v>
      </c>
      <c r="G73" s="22">
        <v>4761.3999999999996</v>
      </c>
      <c r="H73" s="22">
        <v>4761.3999999999996</v>
      </c>
      <c r="I73" s="22">
        <f>SUM(I56:I72)</f>
        <v>0</v>
      </c>
      <c r="J73" s="22">
        <v>4761.3999999999996</v>
      </c>
      <c r="K73" s="24">
        <f t="shared" si="24"/>
        <v>100</v>
      </c>
    </row>
    <row r="74" spans="1:13" s="25" customFormat="1" ht="78.75" x14ac:dyDescent="0.25">
      <c r="A74" s="23" t="s">
        <v>54</v>
      </c>
      <c r="B74" s="22">
        <v>2659.3</v>
      </c>
      <c r="C74" s="22">
        <f>SUM(C57:C73)</f>
        <v>0</v>
      </c>
      <c r="D74" s="22">
        <v>2659.3</v>
      </c>
      <c r="E74" s="22">
        <v>2577.8000000000002</v>
      </c>
      <c r="F74" s="22">
        <f>SUM(F57:F73)</f>
        <v>0</v>
      </c>
      <c r="G74" s="22">
        <v>2577.8000000000002</v>
      </c>
      <c r="H74" s="22">
        <v>2577.8000000000002</v>
      </c>
      <c r="I74" s="22">
        <f>SUM(I57:I73)</f>
        <v>0</v>
      </c>
      <c r="J74" s="22">
        <v>2577.8000000000002</v>
      </c>
      <c r="K74" s="24">
        <f t="shared" si="24"/>
        <v>96.935283721280044</v>
      </c>
    </row>
    <row r="75" spans="1:13" ht="31.5" x14ac:dyDescent="0.25">
      <c r="A75" s="23" t="s">
        <v>28</v>
      </c>
      <c r="B75" s="22">
        <v>1437.3</v>
      </c>
      <c r="C75" s="22">
        <f>SUM(C58:C74)</f>
        <v>0</v>
      </c>
      <c r="D75" s="22">
        <v>1437.3</v>
      </c>
      <c r="E75" s="22">
        <v>1437.3</v>
      </c>
      <c r="F75" s="22">
        <f>SUM(F58:F74)</f>
        <v>0</v>
      </c>
      <c r="G75" s="22">
        <v>1437.3</v>
      </c>
      <c r="H75" s="22">
        <v>1437.3</v>
      </c>
      <c r="I75" s="22">
        <f>SUM(I58:I74)</f>
        <v>0</v>
      </c>
      <c r="J75" s="22">
        <v>1437.3</v>
      </c>
      <c r="K75" s="24">
        <f t="shared" si="24"/>
        <v>100</v>
      </c>
    </row>
    <row r="76" spans="1:13" x14ac:dyDescent="0.25">
      <c r="A76" s="23" t="s">
        <v>55</v>
      </c>
      <c r="B76" s="22">
        <f>D76</f>
        <v>1222</v>
      </c>
      <c r="C76" s="22">
        <f>SUM(C59:C75)</f>
        <v>0</v>
      </c>
      <c r="D76" s="22">
        <v>1222</v>
      </c>
      <c r="E76" s="22">
        <v>1140.5</v>
      </c>
      <c r="F76" s="22">
        <f>SUM(F59:F75)</f>
        <v>0</v>
      </c>
      <c r="G76" s="22">
        <v>1140.5</v>
      </c>
      <c r="H76" s="22">
        <v>1140.5</v>
      </c>
      <c r="I76" s="22">
        <f>SUM(I59:I75)</f>
        <v>0</v>
      </c>
      <c r="J76" s="22">
        <v>1140.5</v>
      </c>
      <c r="K76" s="24">
        <f t="shared" si="24"/>
        <v>93.330605564648124</v>
      </c>
    </row>
    <row r="77" spans="1:13" s="25" customFormat="1" ht="89.25" customHeight="1" x14ac:dyDescent="0.25">
      <c r="A77" s="72" t="s">
        <v>363</v>
      </c>
      <c r="B77" s="22">
        <f t="shared" ref="B77:C80" si="25">SUM(B78:B80)</f>
        <v>245.4</v>
      </c>
      <c r="C77" s="22">
        <f t="shared" ref="C77" si="26">SUM(C78:C80)</f>
        <v>0</v>
      </c>
      <c r="D77" s="22">
        <f t="shared" ref="D77" si="27">SUM(D78:D80)</f>
        <v>245.4</v>
      </c>
      <c r="E77" s="22">
        <v>245.4</v>
      </c>
      <c r="F77" s="22">
        <f t="shared" ref="F77" si="28">SUM(F78:F80)</f>
        <v>0</v>
      </c>
      <c r="G77" s="22">
        <v>245.4</v>
      </c>
      <c r="H77" s="22">
        <v>245.4</v>
      </c>
      <c r="I77" s="22">
        <f t="shared" ref="I77:I80" si="29">SUM(I78:I80)</f>
        <v>0</v>
      </c>
      <c r="J77" s="22">
        <v>245.4</v>
      </c>
      <c r="K77" s="24">
        <f t="shared" si="24"/>
        <v>100</v>
      </c>
    </row>
    <row r="78" spans="1:13" x14ac:dyDescent="0.25">
      <c r="A78" s="23" t="s">
        <v>27</v>
      </c>
      <c r="B78" s="22">
        <f>D78</f>
        <v>94.7</v>
      </c>
      <c r="C78" s="22">
        <f t="shared" si="25"/>
        <v>0</v>
      </c>
      <c r="D78" s="22">
        <v>94.7</v>
      </c>
      <c r="E78" s="22">
        <v>94.7</v>
      </c>
      <c r="F78" s="22">
        <f t="shared" ref="F78:F80" si="30">SUM(F79:F81)</f>
        <v>0</v>
      </c>
      <c r="G78" s="22">
        <v>94.7</v>
      </c>
      <c r="H78" s="22">
        <v>94.7</v>
      </c>
      <c r="I78" s="22">
        <f t="shared" si="29"/>
        <v>0</v>
      </c>
      <c r="J78" s="22">
        <v>94.7</v>
      </c>
      <c r="K78" s="24">
        <f t="shared" si="24"/>
        <v>100</v>
      </c>
    </row>
    <row r="79" spans="1:13" x14ac:dyDescent="0.25">
      <c r="A79" s="36" t="s">
        <v>17</v>
      </c>
      <c r="B79" s="22">
        <f t="shared" ref="B79:B80" si="31">D79</f>
        <v>80.7</v>
      </c>
      <c r="C79" s="22">
        <f t="shared" si="25"/>
        <v>0</v>
      </c>
      <c r="D79" s="22">
        <v>80.7</v>
      </c>
      <c r="E79" s="22">
        <v>80.7</v>
      </c>
      <c r="F79" s="22">
        <f t="shared" si="30"/>
        <v>0</v>
      </c>
      <c r="G79" s="22">
        <v>80.7</v>
      </c>
      <c r="H79" s="22">
        <v>80.7</v>
      </c>
      <c r="I79" s="22">
        <f t="shared" si="29"/>
        <v>0</v>
      </c>
      <c r="J79" s="22">
        <v>80.7</v>
      </c>
      <c r="K79" s="24">
        <f t="shared" si="24"/>
        <v>100</v>
      </c>
    </row>
    <row r="80" spans="1:13" x14ac:dyDescent="0.25">
      <c r="A80" s="36" t="s">
        <v>20</v>
      </c>
      <c r="B80" s="22">
        <f t="shared" si="31"/>
        <v>70</v>
      </c>
      <c r="C80" s="22">
        <f t="shared" si="25"/>
        <v>0</v>
      </c>
      <c r="D80" s="22">
        <v>70</v>
      </c>
      <c r="E80" s="22">
        <v>70</v>
      </c>
      <c r="F80" s="22">
        <f t="shared" si="30"/>
        <v>0</v>
      </c>
      <c r="G80" s="22">
        <v>70</v>
      </c>
      <c r="H80" s="22">
        <v>70</v>
      </c>
      <c r="I80" s="22">
        <f t="shared" si="29"/>
        <v>0</v>
      </c>
      <c r="J80" s="22">
        <v>70</v>
      </c>
      <c r="K80" s="24">
        <f t="shared" si="24"/>
        <v>100</v>
      </c>
    </row>
    <row r="81" spans="1:11" s="25" customFormat="1" ht="78.75" x14ac:dyDescent="0.25">
      <c r="A81" s="36" t="s">
        <v>57</v>
      </c>
      <c r="B81" s="22">
        <f>SUM(B82:B89)</f>
        <v>80</v>
      </c>
      <c r="C81" s="22">
        <f t="shared" ref="C81:C89" si="32">SUM(C82:C89)</f>
        <v>0</v>
      </c>
      <c r="D81" s="22">
        <f>SUM(D82:D89)</f>
        <v>80</v>
      </c>
      <c r="E81" s="22">
        <v>51</v>
      </c>
      <c r="F81" s="22">
        <f>SUM(F82:F89)</f>
        <v>0</v>
      </c>
      <c r="G81" s="22">
        <v>51</v>
      </c>
      <c r="H81" s="22">
        <v>51</v>
      </c>
      <c r="I81" s="22">
        <f t="shared" ref="I81:I89" si="33">SUM(I82:I89)</f>
        <v>0</v>
      </c>
      <c r="J81" s="22">
        <v>51</v>
      </c>
      <c r="K81" s="24">
        <f t="shared" si="24"/>
        <v>63.749999999999993</v>
      </c>
    </row>
    <row r="82" spans="1:11" x14ac:dyDescent="0.25">
      <c r="A82" s="36" t="s">
        <v>58</v>
      </c>
      <c r="B82" s="22">
        <f>D82</f>
        <v>10</v>
      </c>
      <c r="C82" s="22">
        <f>SUM(C83:C90)</f>
        <v>0</v>
      </c>
      <c r="D82" s="22">
        <v>10</v>
      </c>
      <c r="E82" s="22">
        <v>10</v>
      </c>
      <c r="F82" s="22">
        <f>SUM(F83:F90)</f>
        <v>0</v>
      </c>
      <c r="G82" s="22">
        <v>10</v>
      </c>
      <c r="H82" s="22">
        <v>10</v>
      </c>
      <c r="I82" s="22">
        <f t="shared" si="33"/>
        <v>0</v>
      </c>
      <c r="J82" s="22">
        <v>10</v>
      </c>
      <c r="K82" s="24">
        <f t="shared" si="24"/>
        <v>100</v>
      </c>
    </row>
    <row r="83" spans="1:11" x14ac:dyDescent="0.25">
      <c r="A83" s="36" t="s">
        <v>59</v>
      </c>
      <c r="B83" s="22">
        <f t="shared" ref="B83:B89" si="34">D83</f>
        <v>10</v>
      </c>
      <c r="C83" s="22">
        <f t="shared" si="32"/>
        <v>0</v>
      </c>
      <c r="D83" s="22">
        <v>10</v>
      </c>
      <c r="E83" s="22">
        <v>10</v>
      </c>
      <c r="F83" s="22">
        <f t="shared" ref="F83:F89" si="35">SUM(F84:F91)</f>
        <v>0</v>
      </c>
      <c r="G83" s="22">
        <v>10</v>
      </c>
      <c r="H83" s="22">
        <v>10</v>
      </c>
      <c r="I83" s="22">
        <f t="shared" si="33"/>
        <v>0</v>
      </c>
      <c r="J83" s="22">
        <v>10</v>
      </c>
      <c r="K83" s="24">
        <f t="shared" si="24"/>
        <v>100</v>
      </c>
    </row>
    <row r="84" spans="1:11" x14ac:dyDescent="0.25">
      <c r="A84" s="36" t="s">
        <v>60</v>
      </c>
      <c r="B84" s="22">
        <f t="shared" si="34"/>
        <v>10</v>
      </c>
      <c r="C84" s="22">
        <f t="shared" si="32"/>
        <v>0</v>
      </c>
      <c r="D84" s="22">
        <v>10</v>
      </c>
      <c r="E84" s="22">
        <v>10</v>
      </c>
      <c r="F84" s="22">
        <f>SUM(F85:F92)</f>
        <v>0</v>
      </c>
      <c r="G84" s="22">
        <v>10</v>
      </c>
      <c r="H84" s="22">
        <v>10</v>
      </c>
      <c r="I84" s="22">
        <f t="shared" si="33"/>
        <v>0</v>
      </c>
      <c r="J84" s="22">
        <v>10</v>
      </c>
      <c r="K84" s="24">
        <f t="shared" si="24"/>
        <v>100</v>
      </c>
    </row>
    <row r="85" spans="1:11" x14ac:dyDescent="0.25">
      <c r="A85" s="36" t="s">
        <v>61</v>
      </c>
      <c r="B85" s="22">
        <f t="shared" si="34"/>
        <v>10</v>
      </c>
      <c r="C85" s="22">
        <f t="shared" si="32"/>
        <v>0</v>
      </c>
      <c r="D85" s="22">
        <v>10</v>
      </c>
      <c r="E85" s="22">
        <v>1</v>
      </c>
      <c r="F85" s="22">
        <f>SUM(F86:F93)</f>
        <v>0</v>
      </c>
      <c r="G85" s="22">
        <v>1</v>
      </c>
      <c r="H85" s="22">
        <v>1</v>
      </c>
      <c r="I85" s="22">
        <f t="shared" si="33"/>
        <v>0</v>
      </c>
      <c r="J85" s="22">
        <v>1</v>
      </c>
      <c r="K85" s="24">
        <f t="shared" si="24"/>
        <v>10</v>
      </c>
    </row>
    <row r="86" spans="1:11" x14ac:dyDescent="0.25">
      <c r="A86" s="36" t="s">
        <v>62</v>
      </c>
      <c r="B86" s="22">
        <f t="shared" si="34"/>
        <v>10</v>
      </c>
      <c r="C86" s="22">
        <f t="shared" si="32"/>
        <v>0</v>
      </c>
      <c r="D86" s="22">
        <v>10</v>
      </c>
      <c r="E86" s="22">
        <f t="shared" ref="E86:E88" si="36">G86</f>
        <v>0</v>
      </c>
      <c r="F86" s="22">
        <f>SUM(F87:F94)</f>
        <v>0</v>
      </c>
      <c r="G86" s="22">
        <v>0</v>
      </c>
      <c r="H86" s="22">
        <f t="shared" ref="H86:H88" si="37">J86</f>
        <v>0</v>
      </c>
      <c r="I86" s="22">
        <f t="shared" si="33"/>
        <v>0</v>
      </c>
      <c r="J86" s="22">
        <v>0</v>
      </c>
      <c r="K86" s="24">
        <f t="shared" si="24"/>
        <v>0</v>
      </c>
    </row>
    <row r="87" spans="1:11" x14ac:dyDescent="0.25">
      <c r="A87" s="36" t="s">
        <v>63</v>
      </c>
      <c r="B87" s="22">
        <f t="shared" si="34"/>
        <v>10</v>
      </c>
      <c r="C87" s="22">
        <f t="shared" si="32"/>
        <v>0</v>
      </c>
      <c r="D87" s="22">
        <v>10</v>
      </c>
      <c r="E87" s="22">
        <v>10</v>
      </c>
      <c r="F87" s="22">
        <f t="shared" si="35"/>
        <v>0</v>
      </c>
      <c r="G87" s="22">
        <v>10</v>
      </c>
      <c r="H87" s="22">
        <v>10</v>
      </c>
      <c r="I87" s="22">
        <f t="shared" si="33"/>
        <v>0</v>
      </c>
      <c r="J87" s="22">
        <v>10</v>
      </c>
      <c r="K87" s="24">
        <f t="shared" si="24"/>
        <v>100</v>
      </c>
    </row>
    <row r="88" spans="1:11" x14ac:dyDescent="0.25">
      <c r="A88" s="36" t="s">
        <v>64</v>
      </c>
      <c r="B88" s="22">
        <f t="shared" si="34"/>
        <v>10</v>
      </c>
      <c r="C88" s="22">
        <f t="shared" si="32"/>
        <v>0</v>
      </c>
      <c r="D88" s="22">
        <v>10</v>
      </c>
      <c r="E88" s="22">
        <f t="shared" si="36"/>
        <v>0</v>
      </c>
      <c r="F88" s="22">
        <f t="shared" si="35"/>
        <v>0</v>
      </c>
      <c r="G88" s="22">
        <v>0</v>
      </c>
      <c r="H88" s="22">
        <f t="shared" si="37"/>
        <v>0</v>
      </c>
      <c r="I88" s="22">
        <f t="shared" si="33"/>
        <v>0</v>
      </c>
      <c r="J88" s="22">
        <v>0</v>
      </c>
      <c r="K88" s="24">
        <f t="shared" si="24"/>
        <v>0</v>
      </c>
    </row>
    <row r="89" spans="1:11" x14ac:dyDescent="0.25">
      <c r="A89" s="36" t="s">
        <v>65</v>
      </c>
      <c r="B89" s="22">
        <f t="shared" si="34"/>
        <v>10</v>
      </c>
      <c r="C89" s="22">
        <f t="shared" si="32"/>
        <v>0</v>
      </c>
      <c r="D89" s="22">
        <v>10</v>
      </c>
      <c r="E89" s="22">
        <v>10</v>
      </c>
      <c r="F89" s="22">
        <f t="shared" si="35"/>
        <v>0</v>
      </c>
      <c r="G89" s="22">
        <v>10</v>
      </c>
      <c r="H89" s="22">
        <v>10</v>
      </c>
      <c r="I89" s="22">
        <f t="shared" si="33"/>
        <v>0</v>
      </c>
      <c r="J89" s="22">
        <v>10</v>
      </c>
      <c r="K89" s="24">
        <f t="shared" si="24"/>
        <v>100</v>
      </c>
    </row>
  </sheetData>
  <mergeCells count="11">
    <mergeCell ref="A1:A3"/>
    <mergeCell ref="B1:D1"/>
    <mergeCell ref="E1:G1"/>
    <mergeCell ref="H1:J1"/>
    <mergeCell ref="K1:K3"/>
    <mergeCell ref="B2:B3"/>
    <mergeCell ref="C2:D2"/>
    <mergeCell ref="E2:E3"/>
    <mergeCell ref="F2:G2"/>
    <mergeCell ref="H2:H3"/>
    <mergeCell ref="I2:J2"/>
  </mergeCells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2"/>
  <sheetViews>
    <sheetView view="pageBreakPreview" topLeftCell="A59" zoomScale="91" zoomScaleNormal="100" zoomScaleSheetLayoutView="91" workbookViewId="0">
      <selection activeCell="D63" sqref="D63"/>
    </sheetView>
  </sheetViews>
  <sheetFormatPr defaultRowHeight="15.75" x14ac:dyDescent="0.25"/>
  <cols>
    <col min="1" max="1" width="9.28515625" style="1" bestFit="1" customWidth="1"/>
    <col min="2" max="2" width="50.28515625" style="1" customWidth="1"/>
    <col min="3" max="3" width="16.28515625" style="1" customWidth="1"/>
    <col min="4" max="4" width="15.42578125" style="1" customWidth="1"/>
    <col min="5" max="5" width="20" style="1" customWidth="1"/>
    <col min="6" max="6" width="13" style="1" customWidth="1"/>
    <col min="7" max="7" width="12.85546875" style="1" customWidth="1"/>
    <col min="8" max="8" width="13.28515625" style="1" customWidth="1"/>
    <col min="9" max="9" width="11.85546875" style="1" bestFit="1" customWidth="1"/>
    <col min="10" max="10" width="16" style="1" customWidth="1"/>
    <col min="11" max="11" width="12.28515625" style="19" customWidth="1"/>
    <col min="12" max="16384" width="9.140625" style="1"/>
  </cols>
  <sheetData>
    <row r="1" spans="1:12" ht="40.5" customHeight="1" x14ac:dyDescent="0.25">
      <c r="A1" s="70" t="s">
        <v>66</v>
      </c>
      <c r="B1" s="70" t="s">
        <v>67</v>
      </c>
      <c r="C1" s="70" t="s">
        <v>68</v>
      </c>
      <c r="D1" s="70" t="s">
        <v>69</v>
      </c>
      <c r="E1" s="70" t="s">
        <v>70</v>
      </c>
      <c r="F1" s="70" t="s">
        <v>71</v>
      </c>
      <c r="G1" s="70" t="s">
        <v>72</v>
      </c>
      <c r="H1" s="70" t="s">
        <v>73</v>
      </c>
      <c r="I1" s="70" t="s">
        <v>74</v>
      </c>
      <c r="J1" s="70"/>
      <c r="K1" s="70"/>
      <c r="L1" s="7"/>
    </row>
    <row r="2" spans="1:12" ht="59.25" customHeight="1" x14ac:dyDescent="0.25">
      <c r="A2" s="70"/>
      <c r="B2" s="70"/>
      <c r="C2" s="70"/>
      <c r="D2" s="70"/>
      <c r="E2" s="70"/>
      <c r="F2" s="70"/>
      <c r="G2" s="70"/>
      <c r="H2" s="70"/>
      <c r="I2" s="2" t="s">
        <v>75</v>
      </c>
      <c r="J2" s="2" t="s">
        <v>76</v>
      </c>
      <c r="K2" s="15" t="s">
        <v>77</v>
      </c>
      <c r="L2" s="7"/>
    </row>
    <row r="3" spans="1:12" x14ac:dyDescent="0.25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  <c r="I3" s="11">
        <v>9</v>
      </c>
      <c r="J3" s="11">
        <v>10</v>
      </c>
      <c r="K3" s="16">
        <v>11</v>
      </c>
      <c r="L3" s="7"/>
    </row>
    <row r="4" spans="1:12" ht="78.75" x14ac:dyDescent="0.25">
      <c r="A4" s="26" t="s">
        <v>78</v>
      </c>
      <c r="B4" s="26" t="s">
        <v>9</v>
      </c>
      <c r="C4" s="21"/>
      <c r="D4" s="21"/>
      <c r="E4" s="21"/>
      <c r="F4" s="21"/>
      <c r="G4" s="21"/>
      <c r="H4" s="21"/>
      <c r="I4" s="26">
        <v>99.1</v>
      </c>
      <c r="J4" s="26"/>
      <c r="K4" s="27">
        <v>99.1</v>
      </c>
      <c r="L4" s="7"/>
    </row>
    <row r="5" spans="1:12" ht="31.5" x14ac:dyDescent="0.25">
      <c r="A5" s="36" t="s">
        <v>79</v>
      </c>
      <c r="B5" s="36" t="s">
        <v>25</v>
      </c>
      <c r="C5" s="36" t="s">
        <v>80</v>
      </c>
      <c r="D5" s="36" t="s">
        <v>81</v>
      </c>
      <c r="E5" s="36" t="s">
        <v>82</v>
      </c>
      <c r="F5" s="39">
        <v>43178</v>
      </c>
      <c r="G5" s="40">
        <v>20000</v>
      </c>
      <c r="H5" s="40">
        <v>0</v>
      </c>
      <c r="I5" s="40">
        <f>K5</f>
        <v>20</v>
      </c>
      <c r="J5" s="40"/>
      <c r="K5" s="41">
        <f>'приложение 1'!E23</f>
        <v>20</v>
      </c>
      <c r="L5" s="7"/>
    </row>
    <row r="6" spans="1:12" ht="31.5" x14ac:dyDescent="0.25">
      <c r="A6" s="36" t="s">
        <v>83</v>
      </c>
      <c r="B6" s="36" t="s">
        <v>156</v>
      </c>
      <c r="C6" s="36" t="s">
        <v>84</v>
      </c>
      <c r="D6" s="36" t="s">
        <v>81</v>
      </c>
      <c r="E6" s="36" t="s">
        <v>82</v>
      </c>
      <c r="F6" s="39">
        <v>43271</v>
      </c>
      <c r="G6" s="40">
        <v>30000</v>
      </c>
      <c r="H6" s="40">
        <v>0</v>
      </c>
      <c r="I6" s="40">
        <f>K6</f>
        <v>30</v>
      </c>
      <c r="J6" s="40"/>
      <c r="K6" s="41">
        <f>'приложение 1'!E19</f>
        <v>30</v>
      </c>
      <c r="L6" s="7"/>
    </row>
    <row r="7" spans="1:12" ht="31.5" x14ac:dyDescent="0.25">
      <c r="A7" s="36" t="s">
        <v>85</v>
      </c>
      <c r="B7" s="36" t="s">
        <v>23</v>
      </c>
      <c r="C7" s="36" t="s">
        <v>179</v>
      </c>
      <c r="D7" s="36" t="s">
        <v>81</v>
      </c>
      <c r="E7" s="36" t="s">
        <v>82</v>
      </c>
      <c r="F7" s="39">
        <v>43343</v>
      </c>
      <c r="G7" s="40">
        <v>19999.189999999999</v>
      </c>
      <c r="H7" s="40">
        <v>0</v>
      </c>
      <c r="I7" s="40">
        <v>20</v>
      </c>
      <c r="J7" s="40"/>
      <c r="K7" s="41">
        <v>20</v>
      </c>
      <c r="L7" s="7"/>
    </row>
    <row r="8" spans="1:12" ht="31.5" x14ac:dyDescent="0.25">
      <c r="A8" s="36" t="s">
        <v>232</v>
      </c>
      <c r="B8" s="36" t="s">
        <v>155</v>
      </c>
      <c r="C8" s="36" t="s">
        <v>227</v>
      </c>
      <c r="D8" s="36" t="s">
        <v>81</v>
      </c>
      <c r="E8" s="36" t="s">
        <v>82</v>
      </c>
      <c r="F8" s="39">
        <v>43283</v>
      </c>
      <c r="G8" s="40">
        <v>10000</v>
      </c>
      <c r="H8" s="40">
        <v>0</v>
      </c>
      <c r="I8" s="40">
        <v>10</v>
      </c>
      <c r="J8" s="40"/>
      <c r="K8" s="41">
        <v>10</v>
      </c>
      <c r="L8" s="7"/>
    </row>
    <row r="9" spans="1:12" ht="31.5" x14ac:dyDescent="0.25">
      <c r="A9" s="36" t="s">
        <v>233</v>
      </c>
      <c r="B9" s="36" t="s">
        <v>62</v>
      </c>
      <c r="C9" s="36" t="s">
        <v>86</v>
      </c>
      <c r="D9" s="36" t="s">
        <v>81</v>
      </c>
      <c r="E9" s="36" t="s">
        <v>82</v>
      </c>
      <c r="F9" s="39">
        <v>43255</v>
      </c>
      <c r="G9" s="40">
        <v>19063.07</v>
      </c>
      <c r="H9" s="40">
        <v>0</v>
      </c>
      <c r="I9" s="40">
        <f>K9</f>
        <v>19.062999999999999</v>
      </c>
      <c r="J9" s="40"/>
      <c r="K9" s="41">
        <f>'приложение 1'!G24</f>
        <v>19.062999999999999</v>
      </c>
      <c r="L9" s="7"/>
    </row>
    <row r="10" spans="1:12" ht="31.5" x14ac:dyDescent="0.25">
      <c r="A10" s="36" t="s">
        <v>246</v>
      </c>
      <c r="B10" s="36" t="s">
        <v>247</v>
      </c>
      <c r="C10" s="36" t="s">
        <v>309</v>
      </c>
      <c r="D10" s="36" t="s">
        <v>81</v>
      </c>
      <c r="E10" s="36" t="s">
        <v>82</v>
      </c>
      <c r="F10" s="39">
        <v>43447</v>
      </c>
      <c r="G10" s="40">
        <v>10000</v>
      </c>
      <c r="H10" s="40">
        <v>0</v>
      </c>
      <c r="I10" s="40">
        <v>10</v>
      </c>
      <c r="J10" s="40"/>
      <c r="K10" s="41">
        <v>10</v>
      </c>
      <c r="L10" s="7"/>
    </row>
    <row r="11" spans="1:12" ht="31.5" x14ac:dyDescent="0.25">
      <c r="A11" s="36" t="s">
        <v>248</v>
      </c>
      <c r="B11" s="36" t="s">
        <v>249</v>
      </c>
      <c r="C11" s="36" t="s">
        <v>312</v>
      </c>
      <c r="D11" s="36" t="s">
        <v>81</v>
      </c>
      <c r="E11" s="36" t="s">
        <v>82</v>
      </c>
      <c r="F11" s="39">
        <v>43445</v>
      </c>
      <c r="G11" s="40">
        <v>50000</v>
      </c>
      <c r="H11" s="40">
        <v>0</v>
      </c>
      <c r="I11" s="40">
        <v>50</v>
      </c>
      <c r="J11" s="40"/>
      <c r="K11" s="41">
        <v>50</v>
      </c>
      <c r="L11" s="7"/>
    </row>
    <row r="12" spans="1:12" ht="31.5" x14ac:dyDescent="0.25">
      <c r="A12" s="36" t="s">
        <v>250</v>
      </c>
      <c r="B12" s="36" t="s">
        <v>251</v>
      </c>
      <c r="C12" s="36" t="s">
        <v>317</v>
      </c>
      <c r="D12" s="36" t="s">
        <v>81</v>
      </c>
      <c r="E12" s="36" t="s">
        <v>82</v>
      </c>
      <c r="F12" s="39">
        <v>43420</v>
      </c>
      <c r="G12" s="40">
        <v>29999.99</v>
      </c>
      <c r="H12" s="40">
        <v>0</v>
      </c>
      <c r="I12" s="40">
        <v>30</v>
      </c>
      <c r="J12" s="40"/>
      <c r="K12" s="41">
        <v>30</v>
      </c>
      <c r="L12" s="7"/>
    </row>
    <row r="13" spans="1:12" ht="31.5" x14ac:dyDescent="0.25">
      <c r="A13" s="36" t="s">
        <v>252</v>
      </c>
      <c r="B13" s="36" t="s">
        <v>253</v>
      </c>
      <c r="C13" s="36" t="s">
        <v>315</v>
      </c>
      <c r="D13" s="36" t="s">
        <v>81</v>
      </c>
      <c r="E13" s="36" t="s">
        <v>82</v>
      </c>
      <c r="F13" s="39">
        <v>43444</v>
      </c>
      <c r="G13" s="40">
        <v>10000</v>
      </c>
      <c r="H13" s="40">
        <v>0</v>
      </c>
      <c r="I13" s="40">
        <v>10</v>
      </c>
      <c r="J13" s="40"/>
      <c r="K13" s="41">
        <v>10</v>
      </c>
      <c r="L13" s="7"/>
    </row>
    <row r="14" spans="1:12" ht="31.5" x14ac:dyDescent="0.25">
      <c r="A14" s="36" t="s">
        <v>254</v>
      </c>
      <c r="B14" s="36" t="s">
        <v>255</v>
      </c>
      <c r="C14" s="36" t="s">
        <v>323</v>
      </c>
      <c r="D14" s="36" t="s">
        <v>81</v>
      </c>
      <c r="E14" s="36" t="s">
        <v>82</v>
      </c>
      <c r="F14" s="39">
        <v>43445</v>
      </c>
      <c r="G14" s="40">
        <v>10000</v>
      </c>
      <c r="H14" s="40">
        <v>0</v>
      </c>
      <c r="I14" s="40">
        <v>10</v>
      </c>
      <c r="J14" s="40"/>
      <c r="K14" s="41">
        <v>10</v>
      </c>
      <c r="L14" s="7"/>
    </row>
    <row r="15" spans="1:12" ht="31.5" x14ac:dyDescent="0.25">
      <c r="A15" s="36" t="s">
        <v>256</v>
      </c>
      <c r="B15" s="36" t="s">
        <v>164</v>
      </c>
      <c r="C15" s="36" t="s">
        <v>290</v>
      </c>
      <c r="D15" s="36" t="s">
        <v>81</v>
      </c>
      <c r="E15" s="36" t="s">
        <v>82</v>
      </c>
      <c r="F15" s="39">
        <v>43424</v>
      </c>
      <c r="G15" s="40">
        <v>30000</v>
      </c>
      <c r="H15" s="40">
        <v>0</v>
      </c>
      <c r="I15" s="40">
        <v>30</v>
      </c>
      <c r="J15" s="40"/>
      <c r="K15" s="41">
        <v>30</v>
      </c>
      <c r="L15" s="7"/>
    </row>
    <row r="16" spans="1:12" ht="31.5" x14ac:dyDescent="0.25">
      <c r="A16" s="36" t="s">
        <v>257</v>
      </c>
      <c r="B16" s="36" t="s">
        <v>258</v>
      </c>
      <c r="C16" s="36" t="s">
        <v>327</v>
      </c>
      <c r="D16" s="36" t="s">
        <v>81</v>
      </c>
      <c r="E16" s="36" t="s">
        <v>82</v>
      </c>
      <c r="F16" s="39">
        <v>43446</v>
      </c>
      <c r="G16" s="40">
        <v>40000</v>
      </c>
      <c r="H16" s="40">
        <v>0</v>
      </c>
      <c r="I16" s="40">
        <v>40</v>
      </c>
      <c r="J16" s="40"/>
      <c r="K16" s="41">
        <v>40</v>
      </c>
      <c r="L16" s="7"/>
    </row>
    <row r="17" spans="1:12" ht="31.5" x14ac:dyDescent="0.25">
      <c r="A17" s="36" t="s">
        <v>259</v>
      </c>
      <c r="B17" s="36" t="s">
        <v>19</v>
      </c>
      <c r="C17" s="36" t="s">
        <v>328</v>
      </c>
      <c r="D17" s="36" t="s">
        <v>81</v>
      </c>
      <c r="E17" s="36" t="s">
        <v>82</v>
      </c>
      <c r="F17" s="39">
        <v>43447</v>
      </c>
      <c r="G17" s="40">
        <v>25420</v>
      </c>
      <c r="H17" s="40">
        <v>0</v>
      </c>
      <c r="I17" s="40">
        <v>25.4</v>
      </c>
      <c r="J17" s="40"/>
      <c r="K17" s="41">
        <v>25.4</v>
      </c>
      <c r="L17" s="7"/>
    </row>
    <row r="18" spans="1:12" ht="31.5" x14ac:dyDescent="0.25">
      <c r="A18" s="36" t="s">
        <v>260</v>
      </c>
      <c r="B18" s="36" t="s">
        <v>165</v>
      </c>
      <c r="C18" s="36" t="s">
        <v>304</v>
      </c>
      <c r="D18" s="36" t="s">
        <v>81</v>
      </c>
      <c r="E18" s="36" t="s">
        <v>82</v>
      </c>
      <c r="F18" s="39">
        <v>43462</v>
      </c>
      <c r="G18" s="40">
        <v>30000</v>
      </c>
      <c r="H18" s="40">
        <v>0</v>
      </c>
      <c r="I18" s="40">
        <v>30</v>
      </c>
      <c r="J18" s="40"/>
      <c r="K18" s="41">
        <v>30</v>
      </c>
      <c r="L18" s="7"/>
    </row>
    <row r="19" spans="1:12" ht="31.5" x14ac:dyDescent="0.25">
      <c r="A19" s="36" t="s">
        <v>261</v>
      </c>
      <c r="B19" s="36" t="s">
        <v>263</v>
      </c>
      <c r="C19" s="36" t="s">
        <v>293</v>
      </c>
      <c r="D19" s="36" t="s">
        <v>81</v>
      </c>
      <c r="E19" s="36" t="s">
        <v>82</v>
      </c>
      <c r="F19" s="39">
        <v>43430</v>
      </c>
      <c r="G19" s="40">
        <v>10000</v>
      </c>
      <c r="H19" s="40">
        <v>0</v>
      </c>
      <c r="I19" s="40">
        <v>10</v>
      </c>
      <c r="J19" s="40"/>
      <c r="K19" s="41">
        <v>10</v>
      </c>
      <c r="L19" s="7"/>
    </row>
    <row r="20" spans="1:12" ht="31.5" x14ac:dyDescent="0.25">
      <c r="A20" s="36" t="s">
        <v>262</v>
      </c>
      <c r="B20" s="36" t="s">
        <v>28</v>
      </c>
      <c r="C20" s="36" t="s">
        <v>319</v>
      </c>
      <c r="D20" s="36" t="s">
        <v>81</v>
      </c>
      <c r="E20" s="36" t="s">
        <v>82</v>
      </c>
      <c r="F20" s="39">
        <v>43440</v>
      </c>
      <c r="G20" s="40">
        <v>10000</v>
      </c>
      <c r="H20" s="40">
        <v>0</v>
      </c>
      <c r="I20" s="40">
        <v>10</v>
      </c>
      <c r="J20" s="40"/>
      <c r="K20" s="41">
        <v>10</v>
      </c>
      <c r="L20" s="7"/>
    </row>
    <row r="21" spans="1:12" s="20" customFormat="1" ht="47.25" x14ac:dyDescent="0.25">
      <c r="A21" s="55" t="s">
        <v>87</v>
      </c>
      <c r="B21" s="55" t="s">
        <v>47</v>
      </c>
      <c r="C21" s="26" t="s">
        <v>88</v>
      </c>
      <c r="D21" s="26" t="s">
        <v>89</v>
      </c>
      <c r="E21" s="26" t="s">
        <v>90</v>
      </c>
      <c r="F21" s="28">
        <v>43136</v>
      </c>
      <c r="G21" s="29">
        <v>99600</v>
      </c>
      <c r="H21" s="29">
        <v>0</v>
      </c>
      <c r="I21" s="29">
        <f>K21</f>
        <v>132.30000000000001</v>
      </c>
      <c r="J21" s="29"/>
      <c r="K21" s="30">
        <f>'приложение 1'!G47</f>
        <v>132.30000000000001</v>
      </c>
      <c r="L21" s="34"/>
    </row>
    <row r="22" spans="1:12" s="20" customFormat="1" ht="47.25" x14ac:dyDescent="0.25">
      <c r="A22" s="69"/>
      <c r="B22" s="69"/>
      <c r="C22" s="36" t="s">
        <v>281</v>
      </c>
      <c r="D22" s="36" t="s">
        <v>196</v>
      </c>
      <c r="E22" s="36" t="s">
        <v>90</v>
      </c>
      <c r="F22" s="39">
        <v>43413</v>
      </c>
      <c r="G22" s="40">
        <v>17288</v>
      </c>
      <c r="H22" s="40">
        <v>0</v>
      </c>
      <c r="I22" s="40">
        <v>17.3</v>
      </c>
      <c r="J22" s="40"/>
      <c r="K22" s="41">
        <v>17.3</v>
      </c>
      <c r="L22" s="34"/>
    </row>
    <row r="23" spans="1:12" s="20" customFormat="1" ht="47.25" x14ac:dyDescent="0.25">
      <c r="A23" s="56"/>
      <c r="B23" s="56"/>
      <c r="C23" s="36" t="s">
        <v>282</v>
      </c>
      <c r="D23" s="36" t="s">
        <v>283</v>
      </c>
      <c r="E23" s="36" t="s">
        <v>90</v>
      </c>
      <c r="F23" s="39">
        <v>43417</v>
      </c>
      <c r="G23" s="40">
        <v>15440</v>
      </c>
      <c r="H23" s="40">
        <v>0</v>
      </c>
      <c r="I23" s="40">
        <v>15.4</v>
      </c>
      <c r="J23" s="40"/>
      <c r="K23" s="41">
        <v>15.4</v>
      </c>
      <c r="L23" s="34"/>
    </row>
    <row r="24" spans="1:12" s="20" customFormat="1" ht="94.5" x14ac:dyDescent="0.25">
      <c r="A24" s="26" t="s">
        <v>91</v>
      </c>
      <c r="B24" s="26" t="s">
        <v>157</v>
      </c>
      <c r="C24" s="26"/>
      <c r="D24" s="26"/>
      <c r="E24" s="26"/>
      <c r="F24" s="28"/>
      <c r="G24" s="29"/>
      <c r="H24" s="29"/>
      <c r="I24" s="29"/>
      <c r="J24" s="29"/>
      <c r="K24" s="30"/>
      <c r="L24" s="34"/>
    </row>
    <row r="25" spans="1:12" s="20" customFormat="1" ht="31.5" x14ac:dyDescent="0.25">
      <c r="A25" s="26" t="s">
        <v>93</v>
      </c>
      <c r="B25" s="26" t="s">
        <v>18</v>
      </c>
      <c r="C25" s="26" t="s">
        <v>180</v>
      </c>
      <c r="D25" s="26" t="s">
        <v>181</v>
      </c>
      <c r="E25" s="26" t="s">
        <v>90</v>
      </c>
      <c r="F25" s="28">
        <v>43335</v>
      </c>
      <c r="G25" s="29">
        <v>129984.17</v>
      </c>
      <c r="H25" s="29">
        <v>0</v>
      </c>
      <c r="I25" s="29">
        <v>130</v>
      </c>
      <c r="J25" s="29"/>
      <c r="K25" s="30">
        <v>130</v>
      </c>
      <c r="L25" s="34"/>
    </row>
    <row r="26" spans="1:12" s="20" customFormat="1" ht="47.25" x14ac:dyDescent="0.25">
      <c r="A26" s="26" t="s">
        <v>234</v>
      </c>
      <c r="B26" s="26" t="s">
        <v>11</v>
      </c>
      <c r="C26" s="26" t="s">
        <v>187</v>
      </c>
      <c r="D26" s="26" t="s">
        <v>188</v>
      </c>
      <c r="E26" s="26" t="s">
        <v>90</v>
      </c>
      <c r="F26" s="28">
        <v>43281</v>
      </c>
      <c r="G26" s="29">
        <v>75000</v>
      </c>
      <c r="H26" s="29">
        <v>0</v>
      </c>
      <c r="I26" s="29">
        <v>75</v>
      </c>
      <c r="J26" s="29"/>
      <c r="K26" s="30">
        <v>75</v>
      </c>
      <c r="L26" s="34"/>
    </row>
    <row r="27" spans="1:12" ht="78.75" x14ac:dyDescent="0.25">
      <c r="A27" s="26" t="s">
        <v>97</v>
      </c>
      <c r="B27" s="26" t="s">
        <v>92</v>
      </c>
      <c r="C27" s="26"/>
      <c r="D27" s="26"/>
      <c r="E27" s="26"/>
      <c r="F27" s="26"/>
      <c r="G27" s="29"/>
      <c r="H27" s="29"/>
      <c r="I27" s="29"/>
      <c r="J27" s="29"/>
      <c r="K27" s="30"/>
      <c r="L27" s="7"/>
    </row>
    <row r="28" spans="1:12" ht="31.5" x14ac:dyDescent="0.25">
      <c r="A28" s="55" t="s">
        <v>332</v>
      </c>
      <c r="B28" s="55" t="s">
        <v>11</v>
      </c>
      <c r="C28" s="26" t="s">
        <v>172</v>
      </c>
      <c r="D28" s="26" t="s">
        <v>173</v>
      </c>
      <c r="E28" s="26" t="s">
        <v>90</v>
      </c>
      <c r="F28" s="28">
        <v>43313</v>
      </c>
      <c r="G28" s="29">
        <v>35100</v>
      </c>
      <c r="H28" s="29"/>
      <c r="I28" s="29">
        <v>35.1</v>
      </c>
      <c r="J28" s="29"/>
      <c r="K28" s="30">
        <v>35.1</v>
      </c>
      <c r="L28" s="7"/>
    </row>
    <row r="29" spans="1:12" ht="31.5" x14ac:dyDescent="0.25">
      <c r="A29" s="69"/>
      <c r="B29" s="69"/>
      <c r="C29" s="26" t="s">
        <v>174</v>
      </c>
      <c r="D29" s="26" t="s">
        <v>173</v>
      </c>
      <c r="E29" s="26" t="s">
        <v>90</v>
      </c>
      <c r="F29" s="28">
        <v>43313</v>
      </c>
      <c r="G29" s="29">
        <v>72000</v>
      </c>
      <c r="H29" s="29"/>
      <c r="I29" s="29">
        <v>72</v>
      </c>
      <c r="J29" s="29"/>
      <c r="K29" s="30">
        <v>72</v>
      </c>
      <c r="L29" s="7"/>
    </row>
    <row r="30" spans="1:12" ht="31.5" x14ac:dyDescent="0.25">
      <c r="A30" s="69"/>
      <c r="B30" s="69"/>
      <c r="C30" s="26" t="s">
        <v>189</v>
      </c>
      <c r="D30" s="26" t="s">
        <v>196</v>
      </c>
      <c r="E30" s="26" t="s">
        <v>90</v>
      </c>
      <c r="F30" s="28">
        <v>43237</v>
      </c>
      <c r="G30" s="29">
        <v>4651</v>
      </c>
      <c r="H30" s="29"/>
      <c r="I30" s="29">
        <v>4.7</v>
      </c>
      <c r="J30" s="29"/>
      <c r="K30" s="29">
        <v>4.7</v>
      </c>
      <c r="L30" s="7"/>
    </row>
    <row r="31" spans="1:12" ht="31.5" x14ac:dyDescent="0.25">
      <c r="A31" s="69"/>
      <c r="B31" s="69"/>
      <c r="C31" s="26" t="s">
        <v>190</v>
      </c>
      <c r="D31" s="26" t="s">
        <v>197</v>
      </c>
      <c r="E31" s="26" t="s">
        <v>90</v>
      </c>
      <c r="F31" s="28">
        <v>43110</v>
      </c>
      <c r="G31" s="29">
        <v>12000</v>
      </c>
      <c r="H31" s="29"/>
      <c r="I31" s="29">
        <v>12</v>
      </c>
      <c r="J31" s="29"/>
      <c r="K31" s="29">
        <v>12</v>
      </c>
      <c r="L31" s="7"/>
    </row>
    <row r="32" spans="1:12" ht="31.5" x14ac:dyDescent="0.25">
      <c r="A32" s="69"/>
      <c r="B32" s="69"/>
      <c r="C32" s="26" t="s">
        <v>191</v>
      </c>
      <c r="D32" s="26" t="s">
        <v>197</v>
      </c>
      <c r="E32" s="26" t="s">
        <v>90</v>
      </c>
      <c r="F32" s="28">
        <v>43312</v>
      </c>
      <c r="G32" s="29">
        <v>12000</v>
      </c>
      <c r="H32" s="29"/>
      <c r="I32" s="29">
        <v>12</v>
      </c>
      <c r="J32" s="29"/>
      <c r="K32" s="29">
        <v>12</v>
      </c>
      <c r="L32" s="7"/>
    </row>
    <row r="33" spans="1:12" ht="31.5" x14ac:dyDescent="0.25">
      <c r="A33" s="69"/>
      <c r="B33" s="69"/>
      <c r="C33" s="26" t="s">
        <v>192</v>
      </c>
      <c r="D33" s="26" t="s">
        <v>198</v>
      </c>
      <c r="E33" s="26" t="s">
        <v>90</v>
      </c>
      <c r="F33" s="28">
        <v>43282</v>
      </c>
      <c r="G33" s="29">
        <v>7860</v>
      </c>
      <c r="H33" s="29"/>
      <c r="I33" s="29">
        <v>7.9</v>
      </c>
      <c r="J33" s="29"/>
      <c r="K33" s="29">
        <v>7.9</v>
      </c>
      <c r="L33" s="7"/>
    </row>
    <row r="34" spans="1:12" ht="31.5" x14ac:dyDescent="0.25">
      <c r="A34" s="69"/>
      <c r="B34" s="69"/>
      <c r="C34" s="26" t="s">
        <v>193</v>
      </c>
      <c r="D34" s="26" t="s">
        <v>199</v>
      </c>
      <c r="E34" s="26" t="s">
        <v>90</v>
      </c>
      <c r="F34" s="28">
        <v>43312</v>
      </c>
      <c r="G34" s="29">
        <v>42000</v>
      </c>
      <c r="H34" s="29"/>
      <c r="I34" s="29">
        <v>42</v>
      </c>
      <c r="J34" s="29"/>
      <c r="K34" s="29">
        <v>42</v>
      </c>
      <c r="L34" s="7"/>
    </row>
    <row r="35" spans="1:12" ht="31.5" x14ac:dyDescent="0.25">
      <c r="A35" s="69"/>
      <c r="B35" s="69"/>
      <c r="C35" s="26" t="s">
        <v>194</v>
      </c>
      <c r="D35" s="26" t="s">
        <v>199</v>
      </c>
      <c r="E35" s="26" t="s">
        <v>90</v>
      </c>
      <c r="F35" s="28">
        <v>43321</v>
      </c>
      <c r="G35" s="29">
        <v>85500</v>
      </c>
      <c r="H35" s="29"/>
      <c r="I35" s="29">
        <v>85.5</v>
      </c>
      <c r="J35" s="29"/>
      <c r="K35" s="29">
        <v>85.5</v>
      </c>
      <c r="L35" s="7"/>
    </row>
    <row r="36" spans="1:12" ht="31.5" x14ac:dyDescent="0.25">
      <c r="A36" s="69"/>
      <c r="B36" s="69"/>
      <c r="C36" s="26" t="s">
        <v>195</v>
      </c>
      <c r="D36" s="26" t="s">
        <v>199</v>
      </c>
      <c r="E36" s="26" t="s">
        <v>90</v>
      </c>
      <c r="F36" s="28">
        <v>43321</v>
      </c>
      <c r="G36" s="29">
        <v>85500</v>
      </c>
      <c r="H36" s="29"/>
      <c r="I36" s="29">
        <v>85.5</v>
      </c>
      <c r="J36" s="29"/>
      <c r="K36" s="29">
        <v>85.5</v>
      </c>
      <c r="L36" s="7"/>
    </row>
    <row r="37" spans="1:12" ht="31.5" x14ac:dyDescent="0.25">
      <c r="A37" s="69"/>
      <c r="B37" s="69"/>
      <c r="C37" s="26" t="s">
        <v>179</v>
      </c>
      <c r="D37" s="26" t="s">
        <v>219</v>
      </c>
      <c r="E37" s="26" t="s">
        <v>90</v>
      </c>
      <c r="F37" s="28">
        <v>43291</v>
      </c>
      <c r="G37" s="29">
        <v>88000</v>
      </c>
      <c r="H37" s="29"/>
      <c r="I37" s="29">
        <v>88</v>
      </c>
      <c r="J37" s="29"/>
      <c r="K37" s="29">
        <v>88</v>
      </c>
      <c r="L37" s="7"/>
    </row>
    <row r="38" spans="1:12" ht="31.5" x14ac:dyDescent="0.25">
      <c r="A38" s="69"/>
      <c r="B38" s="69"/>
      <c r="C38" s="26" t="s">
        <v>208</v>
      </c>
      <c r="D38" s="26" t="s">
        <v>219</v>
      </c>
      <c r="E38" s="26" t="s">
        <v>90</v>
      </c>
      <c r="F38" s="28">
        <v>43291</v>
      </c>
      <c r="G38" s="29">
        <v>88000</v>
      </c>
      <c r="H38" s="29"/>
      <c r="I38" s="29">
        <v>88</v>
      </c>
      <c r="J38" s="29"/>
      <c r="K38" s="29">
        <v>88</v>
      </c>
      <c r="L38" s="7"/>
    </row>
    <row r="39" spans="1:12" ht="31.5" x14ac:dyDescent="0.25">
      <c r="A39" s="69"/>
      <c r="B39" s="69"/>
      <c r="C39" s="26" t="s">
        <v>209</v>
      </c>
      <c r="D39" s="26" t="s">
        <v>219</v>
      </c>
      <c r="E39" s="26" t="s">
        <v>90</v>
      </c>
      <c r="F39" s="28">
        <v>43291</v>
      </c>
      <c r="G39" s="29">
        <v>88000</v>
      </c>
      <c r="H39" s="29"/>
      <c r="I39" s="29">
        <v>88</v>
      </c>
      <c r="J39" s="29"/>
      <c r="K39" s="29">
        <v>88</v>
      </c>
      <c r="L39" s="7"/>
    </row>
    <row r="40" spans="1:12" ht="31.5" x14ac:dyDescent="0.25">
      <c r="A40" s="69"/>
      <c r="B40" s="69"/>
      <c r="C40" s="26" t="s">
        <v>210</v>
      </c>
      <c r="D40" s="26" t="s">
        <v>196</v>
      </c>
      <c r="E40" s="26" t="s">
        <v>90</v>
      </c>
      <c r="F40" s="28">
        <v>43217</v>
      </c>
      <c r="G40" s="29">
        <v>14874</v>
      </c>
      <c r="H40" s="29"/>
      <c r="I40" s="29">
        <v>14.9</v>
      </c>
      <c r="J40" s="29"/>
      <c r="K40" s="29">
        <v>14.9</v>
      </c>
      <c r="L40" s="7"/>
    </row>
    <row r="41" spans="1:12" ht="31.5" x14ac:dyDescent="0.25">
      <c r="A41" s="69"/>
      <c r="B41" s="69"/>
      <c r="C41" s="26" t="s">
        <v>210</v>
      </c>
      <c r="D41" s="26" t="s">
        <v>196</v>
      </c>
      <c r="E41" s="26" t="s">
        <v>90</v>
      </c>
      <c r="F41" s="28">
        <v>43217</v>
      </c>
      <c r="G41" s="29">
        <v>23538</v>
      </c>
      <c r="H41" s="29"/>
      <c r="I41" s="29">
        <v>23.5</v>
      </c>
      <c r="J41" s="29"/>
      <c r="K41" s="29">
        <v>23.5</v>
      </c>
      <c r="L41" s="7"/>
    </row>
    <row r="42" spans="1:12" ht="31.5" x14ac:dyDescent="0.25">
      <c r="A42" s="69"/>
      <c r="B42" s="69"/>
      <c r="C42" s="26" t="s">
        <v>211</v>
      </c>
      <c r="D42" s="26" t="s">
        <v>196</v>
      </c>
      <c r="E42" s="26" t="s">
        <v>90</v>
      </c>
      <c r="F42" s="28">
        <v>43131</v>
      </c>
      <c r="G42" s="29">
        <v>804</v>
      </c>
      <c r="H42" s="29"/>
      <c r="I42" s="29">
        <v>0.8</v>
      </c>
      <c r="J42" s="29"/>
      <c r="K42" s="29">
        <v>0.8</v>
      </c>
      <c r="L42" s="7"/>
    </row>
    <row r="43" spans="1:12" ht="31.5" x14ac:dyDescent="0.25">
      <c r="A43" s="69"/>
      <c r="B43" s="69"/>
      <c r="C43" s="26" t="s">
        <v>189</v>
      </c>
      <c r="D43" s="26" t="s">
        <v>196</v>
      </c>
      <c r="E43" s="26" t="s">
        <v>90</v>
      </c>
      <c r="F43" s="28">
        <v>43237</v>
      </c>
      <c r="G43" s="29">
        <v>11806.2</v>
      </c>
      <c r="H43" s="29"/>
      <c r="I43" s="29">
        <v>11.8</v>
      </c>
      <c r="J43" s="29"/>
      <c r="K43" s="29">
        <v>11.8</v>
      </c>
      <c r="L43" s="7"/>
    </row>
    <row r="44" spans="1:12" ht="31.5" x14ac:dyDescent="0.25">
      <c r="A44" s="69"/>
      <c r="B44" s="69"/>
      <c r="C44" s="26" t="s">
        <v>212</v>
      </c>
      <c r="D44" s="26" t="s">
        <v>196</v>
      </c>
      <c r="E44" s="26" t="s">
        <v>90</v>
      </c>
      <c r="F44" s="28">
        <v>43217</v>
      </c>
      <c r="G44" s="29">
        <v>2306</v>
      </c>
      <c r="H44" s="29"/>
      <c r="I44" s="29">
        <v>2.2999999999999998</v>
      </c>
      <c r="J44" s="29"/>
      <c r="K44" s="29">
        <v>2.2999999999999998</v>
      </c>
      <c r="L44" s="7"/>
    </row>
    <row r="45" spans="1:12" ht="31.5" x14ac:dyDescent="0.25">
      <c r="A45" s="69"/>
      <c r="B45" s="69"/>
      <c r="C45" s="26" t="s">
        <v>213</v>
      </c>
      <c r="D45" s="26" t="s">
        <v>220</v>
      </c>
      <c r="E45" s="26" t="s">
        <v>90</v>
      </c>
      <c r="F45" s="28">
        <v>43286</v>
      </c>
      <c r="G45" s="29">
        <v>8388</v>
      </c>
      <c r="H45" s="29"/>
      <c r="I45" s="29">
        <v>8.4</v>
      </c>
      <c r="J45" s="29"/>
      <c r="K45" s="29">
        <v>8.4</v>
      </c>
      <c r="L45" s="7"/>
    </row>
    <row r="46" spans="1:12" ht="31.5" x14ac:dyDescent="0.25">
      <c r="A46" s="69"/>
      <c r="B46" s="69"/>
      <c r="C46" s="26" t="s">
        <v>214</v>
      </c>
      <c r="D46" s="26" t="s">
        <v>222</v>
      </c>
      <c r="E46" s="26" t="s">
        <v>90</v>
      </c>
      <c r="F46" s="28">
        <v>43241</v>
      </c>
      <c r="G46" s="29">
        <v>26857</v>
      </c>
      <c r="H46" s="29"/>
      <c r="I46" s="29">
        <v>26.9</v>
      </c>
      <c r="J46" s="29"/>
      <c r="K46" s="29">
        <v>26.9</v>
      </c>
      <c r="L46" s="7"/>
    </row>
    <row r="47" spans="1:12" ht="31.5" x14ac:dyDescent="0.25">
      <c r="A47" s="69"/>
      <c r="B47" s="69"/>
      <c r="C47" s="26" t="s">
        <v>215</v>
      </c>
      <c r="D47" s="26" t="s">
        <v>221</v>
      </c>
      <c r="E47" s="26" t="s">
        <v>90</v>
      </c>
      <c r="F47" s="28">
        <v>43241</v>
      </c>
      <c r="G47" s="29">
        <v>4095</v>
      </c>
      <c r="H47" s="29"/>
      <c r="I47" s="29">
        <v>4.0999999999999996</v>
      </c>
      <c r="J47" s="29"/>
      <c r="K47" s="29">
        <v>4.0999999999999996</v>
      </c>
      <c r="L47" s="7"/>
    </row>
    <row r="48" spans="1:12" ht="31.5" x14ac:dyDescent="0.25">
      <c r="A48" s="69"/>
      <c r="B48" s="69"/>
      <c r="C48" s="26" t="s">
        <v>216</v>
      </c>
      <c r="D48" s="26" t="s">
        <v>219</v>
      </c>
      <c r="E48" s="26" t="s">
        <v>90</v>
      </c>
      <c r="F48" s="28">
        <v>43242</v>
      </c>
      <c r="G48" s="29">
        <v>56980</v>
      </c>
      <c r="H48" s="29"/>
      <c r="I48" s="29">
        <v>57</v>
      </c>
      <c r="J48" s="29"/>
      <c r="K48" s="29">
        <v>57</v>
      </c>
      <c r="L48" s="7"/>
    </row>
    <row r="49" spans="1:12" ht="31.5" x14ac:dyDescent="0.25">
      <c r="A49" s="69"/>
      <c r="B49" s="69"/>
      <c r="C49" s="26" t="s">
        <v>218</v>
      </c>
      <c r="D49" s="26" t="s">
        <v>219</v>
      </c>
      <c r="E49" s="26" t="s">
        <v>90</v>
      </c>
      <c r="F49" s="28">
        <v>43242</v>
      </c>
      <c r="G49" s="29">
        <v>75020</v>
      </c>
      <c r="H49" s="29"/>
      <c r="I49" s="29">
        <v>75</v>
      </c>
      <c r="J49" s="29"/>
      <c r="K49" s="29">
        <v>75</v>
      </c>
      <c r="L49" s="7"/>
    </row>
    <row r="50" spans="1:12" ht="31.5" x14ac:dyDescent="0.25">
      <c r="A50" s="69"/>
      <c r="B50" s="69"/>
      <c r="C50" s="26" t="s">
        <v>217</v>
      </c>
      <c r="D50" s="26" t="s">
        <v>220</v>
      </c>
      <c r="E50" s="26" t="s">
        <v>90</v>
      </c>
      <c r="F50" s="28">
        <v>43293</v>
      </c>
      <c r="G50" s="29">
        <v>8945</v>
      </c>
      <c r="H50" s="29"/>
      <c r="I50" s="29">
        <v>8.9</v>
      </c>
      <c r="J50" s="29"/>
      <c r="K50" s="29">
        <v>8.9</v>
      </c>
      <c r="L50" s="7"/>
    </row>
    <row r="51" spans="1:12" ht="15.75" hidden="1" customHeight="1" x14ac:dyDescent="0.25">
      <c r="A51" s="69"/>
      <c r="B51" s="69"/>
      <c r="C51" s="26"/>
      <c r="D51" s="26"/>
      <c r="E51" s="26"/>
      <c r="F51" s="28"/>
      <c r="G51" s="29"/>
      <c r="H51" s="29"/>
      <c r="I51" s="29"/>
      <c r="J51" s="29"/>
      <c r="K51" s="30"/>
      <c r="L51" s="7"/>
    </row>
    <row r="52" spans="1:12" ht="15.75" hidden="1" customHeight="1" x14ac:dyDescent="0.25">
      <c r="A52" s="69"/>
      <c r="B52" s="69"/>
      <c r="C52" s="26"/>
      <c r="D52" s="26"/>
      <c r="E52" s="26"/>
      <c r="F52" s="26"/>
      <c r="G52" s="29"/>
      <c r="H52" s="29"/>
      <c r="I52" s="29">
        <v>854.2</v>
      </c>
      <c r="J52" s="29"/>
      <c r="K52" s="30">
        <v>854.2</v>
      </c>
      <c r="L52" s="7"/>
    </row>
    <row r="53" spans="1:12" ht="47.25" x14ac:dyDescent="0.25">
      <c r="A53" s="69"/>
      <c r="B53" s="69"/>
      <c r="C53" s="36" t="s">
        <v>264</v>
      </c>
      <c r="D53" s="36" t="s">
        <v>82</v>
      </c>
      <c r="E53" s="36" t="s">
        <v>90</v>
      </c>
      <c r="F53" s="39">
        <v>43378</v>
      </c>
      <c r="G53" s="40">
        <v>12287</v>
      </c>
      <c r="H53" s="40"/>
      <c r="I53" s="40">
        <v>12.3</v>
      </c>
      <c r="J53" s="40"/>
      <c r="K53" s="41">
        <v>12.3</v>
      </c>
      <c r="L53" s="7"/>
    </row>
    <row r="54" spans="1:12" ht="63" x14ac:dyDescent="0.25">
      <c r="A54" s="69"/>
      <c r="B54" s="69"/>
      <c r="C54" s="36" t="s">
        <v>278</v>
      </c>
      <c r="D54" s="36" t="s">
        <v>96</v>
      </c>
      <c r="E54" s="36" t="s">
        <v>90</v>
      </c>
      <c r="F54" s="39">
        <v>43390</v>
      </c>
      <c r="G54" s="40">
        <v>147110</v>
      </c>
      <c r="H54" s="40"/>
      <c r="I54" s="40">
        <v>147.1</v>
      </c>
      <c r="J54" s="40"/>
      <c r="K54" s="41">
        <v>147.1</v>
      </c>
      <c r="L54" s="7"/>
    </row>
    <row r="55" spans="1:12" ht="157.5" x14ac:dyDescent="0.25">
      <c r="A55" s="69"/>
      <c r="B55" s="69"/>
      <c r="C55" s="36" t="s">
        <v>303</v>
      </c>
      <c r="D55" s="36" t="s">
        <v>301</v>
      </c>
      <c r="E55" s="36" t="s">
        <v>90</v>
      </c>
      <c r="F55" s="39" t="s">
        <v>302</v>
      </c>
      <c r="G55" s="40">
        <v>272562.90000000002</v>
      </c>
      <c r="H55" s="40"/>
      <c r="I55" s="40">
        <v>272.60000000000002</v>
      </c>
      <c r="J55" s="40"/>
      <c r="K55" s="41">
        <v>272.60000000000002</v>
      </c>
      <c r="L55" s="7"/>
    </row>
    <row r="56" spans="1:12" ht="31.5" x14ac:dyDescent="0.25">
      <c r="A56" s="69"/>
      <c r="B56" s="69"/>
      <c r="C56" s="36" t="s">
        <v>299</v>
      </c>
      <c r="D56" s="36" t="s">
        <v>300</v>
      </c>
      <c r="E56" s="36" t="s">
        <v>90</v>
      </c>
      <c r="F56" s="39">
        <v>43434</v>
      </c>
      <c r="G56" s="40">
        <v>14244.9</v>
      </c>
      <c r="H56" s="40"/>
      <c r="I56" s="40">
        <v>14.2</v>
      </c>
      <c r="J56" s="40"/>
      <c r="K56" s="41">
        <v>14.2</v>
      </c>
      <c r="L56" s="7"/>
    </row>
    <row r="57" spans="1:12" ht="31.5" x14ac:dyDescent="0.25">
      <c r="A57" s="69"/>
      <c r="B57" s="69"/>
      <c r="C57" s="36" t="s">
        <v>280</v>
      </c>
      <c r="D57" s="36" t="s">
        <v>219</v>
      </c>
      <c r="E57" s="36" t="s">
        <v>90</v>
      </c>
      <c r="F57" s="39">
        <v>43388</v>
      </c>
      <c r="G57" s="40">
        <v>16116</v>
      </c>
      <c r="H57" s="40"/>
      <c r="I57" s="40">
        <v>16.100000000000001</v>
      </c>
      <c r="J57" s="40"/>
      <c r="K57" s="41">
        <v>16.100000000000001</v>
      </c>
      <c r="L57" s="7"/>
    </row>
    <row r="58" spans="1:12" ht="31.5" x14ac:dyDescent="0.25">
      <c r="A58" s="69"/>
      <c r="B58" s="69"/>
      <c r="C58" s="36" t="s">
        <v>316</v>
      </c>
      <c r="D58" s="36" t="s">
        <v>219</v>
      </c>
      <c r="E58" s="36" t="s">
        <v>90</v>
      </c>
      <c r="F58" s="39">
        <v>43448</v>
      </c>
      <c r="G58" s="40">
        <v>2745</v>
      </c>
      <c r="H58" s="40"/>
      <c r="I58" s="40">
        <v>2.7</v>
      </c>
      <c r="J58" s="40"/>
      <c r="K58" s="41">
        <v>2.7</v>
      </c>
      <c r="L58" s="7"/>
    </row>
    <row r="59" spans="1:12" ht="63" x14ac:dyDescent="0.25">
      <c r="A59" s="69"/>
      <c r="B59" s="69"/>
      <c r="C59" s="36" t="s">
        <v>320</v>
      </c>
      <c r="D59" s="36" t="s">
        <v>321</v>
      </c>
      <c r="E59" s="36" t="s">
        <v>90</v>
      </c>
      <c r="F59" s="39">
        <v>43447</v>
      </c>
      <c r="G59" s="40">
        <v>40410</v>
      </c>
      <c r="H59" s="40"/>
      <c r="I59" s="40">
        <v>40.4</v>
      </c>
      <c r="J59" s="40"/>
      <c r="K59" s="41">
        <v>40.4</v>
      </c>
      <c r="L59" s="7"/>
    </row>
    <row r="60" spans="1:12" ht="31.5" x14ac:dyDescent="0.25">
      <c r="A60" s="56"/>
      <c r="B60" s="56"/>
      <c r="C60" s="36" t="s">
        <v>316</v>
      </c>
      <c r="D60" s="36" t="s">
        <v>324</v>
      </c>
      <c r="E60" s="36" t="s">
        <v>90</v>
      </c>
      <c r="F60" s="39">
        <v>43448</v>
      </c>
      <c r="G60" s="40">
        <v>5000</v>
      </c>
      <c r="H60" s="40">
        <v>0</v>
      </c>
      <c r="I60" s="40">
        <v>5</v>
      </c>
      <c r="J60" s="40"/>
      <c r="K60" s="41">
        <v>5</v>
      </c>
      <c r="L60" s="7"/>
    </row>
    <row r="61" spans="1:12" ht="47.25" x14ac:dyDescent="0.25">
      <c r="A61" s="26" t="s">
        <v>333</v>
      </c>
      <c r="B61" s="26" t="s">
        <v>94</v>
      </c>
      <c r="C61" s="26" t="s">
        <v>95</v>
      </c>
      <c r="D61" s="26" t="s">
        <v>96</v>
      </c>
      <c r="E61" s="26" t="s">
        <v>82</v>
      </c>
      <c r="F61" s="28">
        <v>43206</v>
      </c>
      <c r="G61" s="29">
        <v>98294</v>
      </c>
      <c r="H61" s="29">
        <v>0</v>
      </c>
      <c r="I61" s="29">
        <f>K61</f>
        <v>98.3</v>
      </c>
      <c r="J61" s="29"/>
      <c r="K61" s="30">
        <f>'приложение 1'!G49</f>
        <v>98.3</v>
      </c>
      <c r="L61" s="7"/>
    </row>
    <row r="62" spans="1:12" ht="43.5" customHeight="1" x14ac:dyDescent="0.25">
      <c r="A62" s="55" t="s">
        <v>101</v>
      </c>
      <c r="B62" s="55" t="s">
        <v>98</v>
      </c>
      <c r="C62" s="26" t="s">
        <v>230</v>
      </c>
      <c r="D62" s="26" t="s">
        <v>231</v>
      </c>
      <c r="E62" s="26" t="s">
        <v>82</v>
      </c>
      <c r="F62" s="28">
        <v>43465</v>
      </c>
      <c r="G62" s="29">
        <v>243244.26</v>
      </c>
      <c r="H62" s="29">
        <v>0</v>
      </c>
      <c r="I62" s="29">
        <v>243.2</v>
      </c>
      <c r="J62" s="29"/>
      <c r="K62" s="30">
        <v>243.2</v>
      </c>
      <c r="L62" s="7"/>
    </row>
    <row r="63" spans="1:12" s="20" customFormat="1" ht="47.25" x14ac:dyDescent="0.25">
      <c r="A63" s="56"/>
      <c r="B63" s="56"/>
      <c r="C63" s="26" t="s">
        <v>99</v>
      </c>
      <c r="D63" s="26" t="s">
        <v>100</v>
      </c>
      <c r="E63" s="26" t="s">
        <v>90</v>
      </c>
      <c r="F63" s="28">
        <v>43465</v>
      </c>
      <c r="G63" s="29">
        <v>100560</v>
      </c>
      <c r="H63" s="29">
        <v>0</v>
      </c>
      <c r="I63" s="29">
        <v>43.994999999999997</v>
      </c>
      <c r="J63" s="29"/>
      <c r="K63" s="30">
        <v>44</v>
      </c>
      <c r="L63" s="34"/>
    </row>
    <row r="64" spans="1:12" ht="72" customHeight="1" x14ac:dyDescent="0.25">
      <c r="A64" s="3" t="s">
        <v>128</v>
      </c>
      <c r="B64" s="3" t="s">
        <v>49</v>
      </c>
      <c r="C64" s="3"/>
      <c r="D64" s="3"/>
      <c r="E64" s="35"/>
      <c r="F64" s="13"/>
      <c r="G64" s="10"/>
      <c r="H64" s="10"/>
      <c r="I64" s="10"/>
      <c r="J64" s="10"/>
      <c r="K64" s="17"/>
      <c r="L64" s="7"/>
    </row>
    <row r="65" spans="1:12" ht="72" customHeight="1" x14ac:dyDescent="0.25">
      <c r="A65" s="57" t="s">
        <v>129</v>
      </c>
      <c r="B65" s="55" t="s">
        <v>15</v>
      </c>
      <c r="C65" s="26" t="s">
        <v>224</v>
      </c>
      <c r="D65" s="26" t="s">
        <v>81</v>
      </c>
      <c r="E65" s="26" t="s">
        <v>90</v>
      </c>
      <c r="F65" s="28">
        <v>43283</v>
      </c>
      <c r="G65" s="29">
        <v>6100.8</v>
      </c>
      <c r="H65" s="29">
        <v>0</v>
      </c>
      <c r="I65" s="29">
        <v>6.1</v>
      </c>
      <c r="J65" s="29"/>
      <c r="K65" s="30">
        <v>6.1</v>
      </c>
      <c r="L65" s="7"/>
    </row>
    <row r="66" spans="1:12" ht="72" customHeight="1" x14ac:dyDescent="0.25">
      <c r="A66" s="71"/>
      <c r="B66" s="69"/>
      <c r="C66" s="26" t="s">
        <v>223</v>
      </c>
      <c r="D66" s="26" t="s">
        <v>81</v>
      </c>
      <c r="E66" s="26" t="s">
        <v>90</v>
      </c>
      <c r="F66" s="28">
        <v>43283</v>
      </c>
      <c r="G66" s="29">
        <v>6100.8</v>
      </c>
      <c r="H66" s="29">
        <v>0</v>
      </c>
      <c r="I66" s="29">
        <v>6.1</v>
      </c>
      <c r="J66" s="29"/>
      <c r="K66" s="30">
        <v>6.1</v>
      </c>
      <c r="L66" s="7"/>
    </row>
    <row r="67" spans="1:12" ht="72" customHeight="1" x14ac:dyDescent="0.25">
      <c r="A67" s="71"/>
      <c r="B67" s="69"/>
      <c r="C67" s="26" t="s">
        <v>185</v>
      </c>
      <c r="D67" s="26" t="s">
        <v>186</v>
      </c>
      <c r="E67" s="26" t="s">
        <v>82</v>
      </c>
      <c r="F67" s="28">
        <v>43312</v>
      </c>
      <c r="G67" s="29">
        <v>41250</v>
      </c>
      <c r="H67" s="29">
        <v>0</v>
      </c>
      <c r="I67" s="29">
        <v>41.3</v>
      </c>
      <c r="J67" s="29">
        <v>0</v>
      </c>
      <c r="K67" s="30">
        <v>41.3</v>
      </c>
      <c r="L67" s="7"/>
    </row>
    <row r="68" spans="1:12" ht="39.75" customHeight="1" x14ac:dyDescent="0.25">
      <c r="A68" s="71"/>
      <c r="B68" s="69"/>
      <c r="C68" s="54" t="s">
        <v>102</v>
      </c>
      <c r="D68" s="54" t="s">
        <v>103</v>
      </c>
      <c r="E68" s="26" t="s">
        <v>82</v>
      </c>
      <c r="F68" s="28">
        <v>43158</v>
      </c>
      <c r="G68" s="29">
        <v>8929.7999999999993</v>
      </c>
      <c r="H68" s="29">
        <v>0</v>
      </c>
      <c r="I68" s="29">
        <f>K68</f>
        <v>8.9297999999999984</v>
      </c>
      <c r="J68" s="29"/>
      <c r="K68" s="30">
        <f>8929.8/1000</f>
        <v>8.9297999999999984</v>
      </c>
      <c r="L68" s="7"/>
    </row>
    <row r="69" spans="1:12" ht="40.5" customHeight="1" x14ac:dyDescent="0.25">
      <c r="A69" s="71"/>
      <c r="B69" s="69"/>
      <c r="C69" s="54"/>
      <c r="D69" s="54"/>
      <c r="E69" s="26" t="s">
        <v>82</v>
      </c>
      <c r="F69" s="28">
        <v>43192</v>
      </c>
      <c r="G69" s="29">
        <v>16236</v>
      </c>
      <c r="H69" s="29">
        <v>0</v>
      </c>
      <c r="I69" s="29">
        <f>K69</f>
        <v>16.236000000000001</v>
      </c>
      <c r="J69" s="29"/>
      <c r="K69" s="30">
        <f>16236/1000</f>
        <v>16.236000000000001</v>
      </c>
      <c r="L69" s="7"/>
    </row>
    <row r="70" spans="1:12" x14ac:dyDescent="0.25">
      <c r="A70" s="71"/>
      <c r="B70" s="69"/>
      <c r="C70" s="54" t="s">
        <v>104</v>
      </c>
      <c r="D70" s="54" t="s">
        <v>81</v>
      </c>
      <c r="E70" s="54" t="s">
        <v>82</v>
      </c>
      <c r="F70" s="67">
        <v>43200</v>
      </c>
      <c r="G70" s="63">
        <v>2287.8000000000002</v>
      </c>
      <c r="H70" s="63">
        <v>0</v>
      </c>
      <c r="I70" s="63">
        <f>K70</f>
        <v>2.2878000000000003</v>
      </c>
      <c r="J70" s="29"/>
      <c r="K70" s="68">
        <f>2287.8/1000</f>
        <v>2.2878000000000003</v>
      </c>
      <c r="L70" s="66"/>
    </row>
    <row r="71" spans="1:12" x14ac:dyDescent="0.25">
      <c r="A71" s="71"/>
      <c r="B71" s="69"/>
      <c r="C71" s="54"/>
      <c r="D71" s="54"/>
      <c r="E71" s="54"/>
      <c r="F71" s="67"/>
      <c r="G71" s="63"/>
      <c r="H71" s="63"/>
      <c r="I71" s="63"/>
      <c r="J71" s="29"/>
      <c r="K71" s="68"/>
      <c r="L71" s="66"/>
    </row>
    <row r="72" spans="1:12" x14ac:dyDescent="0.25">
      <c r="A72" s="71"/>
      <c r="B72" s="69"/>
      <c r="C72" s="54"/>
      <c r="D72" s="54"/>
      <c r="E72" s="54"/>
      <c r="F72" s="67"/>
      <c r="G72" s="63"/>
      <c r="H72" s="63"/>
      <c r="I72" s="63"/>
      <c r="J72" s="29"/>
      <c r="K72" s="68"/>
      <c r="L72" s="66"/>
    </row>
    <row r="73" spans="1:12" ht="61.5" customHeight="1" x14ac:dyDescent="0.25">
      <c r="A73" s="71"/>
      <c r="B73" s="69"/>
      <c r="C73" s="36" t="s">
        <v>284</v>
      </c>
      <c r="D73" s="36" t="s">
        <v>286</v>
      </c>
      <c r="E73" s="36" t="s">
        <v>82</v>
      </c>
      <c r="F73" s="39" t="s">
        <v>285</v>
      </c>
      <c r="G73" s="40">
        <v>170590</v>
      </c>
      <c r="H73" s="40">
        <v>0</v>
      </c>
      <c r="I73" s="40">
        <v>170.6</v>
      </c>
      <c r="J73" s="40"/>
      <c r="K73" s="41">
        <v>170.6</v>
      </c>
      <c r="L73" s="38"/>
    </row>
    <row r="74" spans="1:12" ht="61.5" customHeight="1" x14ac:dyDescent="0.25">
      <c r="A74" s="71"/>
      <c r="B74" s="69"/>
      <c r="C74" s="36" t="s">
        <v>307</v>
      </c>
      <c r="D74" s="36" t="s">
        <v>308</v>
      </c>
      <c r="E74" s="36" t="s">
        <v>82</v>
      </c>
      <c r="F74" s="39">
        <v>43446</v>
      </c>
      <c r="G74" s="40">
        <v>41110</v>
      </c>
      <c r="H74" s="40">
        <v>0</v>
      </c>
      <c r="I74" s="40">
        <v>41.1</v>
      </c>
      <c r="J74" s="40"/>
      <c r="K74" s="41">
        <v>41.1</v>
      </c>
      <c r="L74" s="38"/>
    </row>
    <row r="75" spans="1:12" ht="31.5" x14ac:dyDescent="0.25">
      <c r="A75" s="58"/>
      <c r="B75" s="56"/>
      <c r="C75" s="26" t="s">
        <v>105</v>
      </c>
      <c r="D75" s="26" t="s">
        <v>81</v>
      </c>
      <c r="E75" s="26" t="s">
        <v>82</v>
      </c>
      <c r="F75" s="28">
        <v>43200</v>
      </c>
      <c r="G75" s="29">
        <v>4448.5</v>
      </c>
      <c r="H75" s="29">
        <v>0</v>
      </c>
      <c r="I75" s="29">
        <v>4.5</v>
      </c>
      <c r="J75" s="29"/>
      <c r="K75" s="30">
        <v>4.5</v>
      </c>
      <c r="L75" s="7"/>
    </row>
    <row r="76" spans="1:12" ht="31.5" x14ac:dyDescent="0.25">
      <c r="A76" s="54" t="s">
        <v>134</v>
      </c>
      <c r="B76" s="54" t="s">
        <v>19</v>
      </c>
      <c r="C76" s="26" t="s">
        <v>106</v>
      </c>
      <c r="D76" s="26" t="s">
        <v>81</v>
      </c>
      <c r="E76" s="26" t="s">
        <v>82</v>
      </c>
      <c r="F76" s="28">
        <v>43141</v>
      </c>
      <c r="G76" s="29">
        <v>16141.7</v>
      </c>
      <c r="H76" s="29">
        <v>0</v>
      </c>
      <c r="I76" s="29">
        <f t="shared" ref="I76:I97" si="0">K76</f>
        <v>16.1417</v>
      </c>
      <c r="J76" s="29"/>
      <c r="K76" s="30">
        <f>16141.7/1000</f>
        <v>16.1417</v>
      </c>
      <c r="L76" s="7"/>
    </row>
    <row r="77" spans="1:12" ht="47.25" x14ac:dyDescent="0.25">
      <c r="A77" s="54"/>
      <c r="B77" s="54"/>
      <c r="C77" s="26" t="s">
        <v>84</v>
      </c>
      <c r="D77" s="26" t="s">
        <v>107</v>
      </c>
      <c r="E77" s="26" t="s">
        <v>82</v>
      </c>
      <c r="F77" s="28">
        <v>43245</v>
      </c>
      <c r="G77" s="29">
        <v>50000</v>
      </c>
      <c r="H77" s="29">
        <v>0</v>
      </c>
      <c r="I77" s="29">
        <f t="shared" si="0"/>
        <v>50</v>
      </c>
      <c r="J77" s="29"/>
      <c r="K77" s="30">
        <f>50000/1000</f>
        <v>50</v>
      </c>
      <c r="L77" s="7"/>
    </row>
    <row r="78" spans="1:12" ht="47.25" x14ac:dyDescent="0.25">
      <c r="A78" s="54"/>
      <c r="B78" s="54"/>
      <c r="C78" s="26" t="s">
        <v>108</v>
      </c>
      <c r="D78" s="26" t="s">
        <v>107</v>
      </c>
      <c r="E78" s="26" t="s">
        <v>82</v>
      </c>
      <c r="F78" s="28">
        <v>43245</v>
      </c>
      <c r="G78" s="29">
        <v>100000</v>
      </c>
      <c r="H78" s="29">
        <v>0</v>
      </c>
      <c r="I78" s="29">
        <f t="shared" si="0"/>
        <v>100</v>
      </c>
      <c r="J78" s="29"/>
      <c r="K78" s="30">
        <f>100000/1000</f>
        <v>100</v>
      </c>
      <c r="L78" s="7"/>
    </row>
    <row r="79" spans="1:12" s="20" customFormat="1" ht="31.5" x14ac:dyDescent="0.25">
      <c r="A79" s="55" t="s">
        <v>235</v>
      </c>
      <c r="B79" s="55" t="s">
        <v>65</v>
      </c>
      <c r="C79" s="26" t="s">
        <v>109</v>
      </c>
      <c r="D79" s="26" t="s">
        <v>110</v>
      </c>
      <c r="E79" s="26" t="s">
        <v>82</v>
      </c>
      <c r="F79" s="28">
        <v>43203</v>
      </c>
      <c r="G79" s="29">
        <v>43827.89</v>
      </c>
      <c r="H79" s="29">
        <v>0</v>
      </c>
      <c r="I79" s="29">
        <f t="shared" si="0"/>
        <v>43.827889999999996</v>
      </c>
      <c r="J79" s="29"/>
      <c r="K79" s="30">
        <f>43827.89/1000</f>
        <v>43.827889999999996</v>
      </c>
      <c r="L79" s="34"/>
    </row>
    <row r="80" spans="1:12" s="20" customFormat="1" ht="47.25" x14ac:dyDescent="0.25">
      <c r="A80" s="56"/>
      <c r="B80" s="56"/>
      <c r="C80" s="36" t="s">
        <v>271</v>
      </c>
      <c r="D80" s="36" t="s">
        <v>188</v>
      </c>
      <c r="E80" s="36" t="s">
        <v>82</v>
      </c>
      <c r="F80" s="39">
        <v>43376</v>
      </c>
      <c r="G80" s="40">
        <v>94323</v>
      </c>
      <c r="H80" s="40">
        <v>0</v>
      </c>
      <c r="I80" s="40">
        <v>94.3</v>
      </c>
      <c r="J80" s="40"/>
      <c r="K80" s="41">
        <v>94.3</v>
      </c>
      <c r="L80" s="34"/>
    </row>
    <row r="81" spans="1:12" s="20" customFormat="1" ht="31.5" x14ac:dyDescent="0.25">
      <c r="A81" s="55" t="s">
        <v>334</v>
      </c>
      <c r="B81" s="55" t="s">
        <v>111</v>
      </c>
      <c r="C81" s="26" t="s">
        <v>112</v>
      </c>
      <c r="D81" s="26" t="s">
        <v>81</v>
      </c>
      <c r="E81" s="26" t="s">
        <v>82</v>
      </c>
      <c r="F81" s="28">
        <v>43251</v>
      </c>
      <c r="G81" s="29">
        <v>20000</v>
      </c>
      <c r="H81" s="29">
        <v>0</v>
      </c>
      <c r="I81" s="29">
        <f t="shared" si="0"/>
        <v>20</v>
      </c>
      <c r="J81" s="29"/>
      <c r="K81" s="30">
        <f>20000/1000</f>
        <v>20</v>
      </c>
      <c r="L81" s="34"/>
    </row>
    <row r="82" spans="1:12" s="20" customFormat="1" ht="31.5" x14ac:dyDescent="0.25">
      <c r="A82" s="56"/>
      <c r="B82" s="56"/>
      <c r="C82" s="36" t="s">
        <v>291</v>
      </c>
      <c r="D82" s="36" t="s">
        <v>292</v>
      </c>
      <c r="E82" s="36" t="s">
        <v>82</v>
      </c>
      <c r="F82" s="39">
        <v>43424</v>
      </c>
      <c r="G82" s="40">
        <v>11988</v>
      </c>
      <c r="H82" s="40">
        <v>0</v>
      </c>
      <c r="I82" s="40">
        <v>12</v>
      </c>
      <c r="J82" s="40"/>
      <c r="K82" s="41">
        <v>12</v>
      </c>
      <c r="L82" s="34"/>
    </row>
    <row r="83" spans="1:12" s="20" customFormat="1" ht="63" x14ac:dyDescent="0.25">
      <c r="A83" s="57" t="s">
        <v>335</v>
      </c>
      <c r="B83" s="55" t="s">
        <v>113</v>
      </c>
      <c r="C83" s="26" t="s">
        <v>176</v>
      </c>
      <c r="D83" s="26" t="s">
        <v>81</v>
      </c>
      <c r="E83" s="26" t="s">
        <v>82</v>
      </c>
      <c r="F83" s="28" t="s">
        <v>177</v>
      </c>
      <c r="G83" s="29">
        <v>168005</v>
      </c>
      <c r="H83" s="29">
        <v>0</v>
      </c>
      <c r="I83" s="29">
        <v>168</v>
      </c>
      <c r="J83" s="29"/>
      <c r="K83" s="30">
        <v>168</v>
      </c>
      <c r="L83" s="34"/>
    </row>
    <row r="84" spans="1:12" s="20" customFormat="1" ht="78.75" x14ac:dyDescent="0.25">
      <c r="A84" s="71"/>
      <c r="B84" s="69"/>
      <c r="C84" s="26" t="s">
        <v>206</v>
      </c>
      <c r="D84" s="26" t="s">
        <v>81</v>
      </c>
      <c r="E84" s="26" t="s">
        <v>82</v>
      </c>
      <c r="F84" s="28" t="s">
        <v>207</v>
      </c>
      <c r="G84" s="29">
        <v>91745.85</v>
      </c>
      <c r="H84" s="29">
        <v>0</v>
      </c>
      <c r="I84" s="29">
        <v>91.7</v>
      </c>
      <c r="J84" s="29"/>
      <c r="K84" s="30">
        <v>91.7</v>
      </c>
      <c r="L84" s="34"/>
    </row>
    <row r="85" spans="1:12" ht="31.5" x14ac:dyDescent="0.25">
      <c r="A85" s="71"/>
      <c r="B85" s="69"/>
      <c r="C85" s="26" t="s">
        <v>114</v>
      </c>
      <c r="D85" s="26" t="s">
        <v>115</v>
      </c>
      <c r="E85" s="26" t="s">
        <v>82</v>
      </c>
      <c r="F85" s="28">
        <v>43240</v>
      </c>
      <c r="G85" s="29">
        <v>99980</v>
      </c>
      <c r="H85" s="29">
        <v>0</v>
      </c>
      <c r="I85" s="29">
        <f t="shared" si="0"/>
        <v>99.98</v>
      </c>
      <c r="J85" s="29"/>
      <c r="K85" s="30">
        <f>99980/1000</f>
        <v>99.98</v>
      </c>
      <c r="L85" s="7"/>
    </row>
    <row r="86" spans="1:12" ht="31.5" x14ac:dyDescent="0.25">
      <c r="A86" s="58"/>
      <c r="B86" s="56"/>
      <c r="C86" s="26" t="s">
        <v>116</v>
      </c>
      <c r="D86" s="26" t="s">
        <v>115</v>
      </c>
      <c r="E86" s="26" t="s">
        <v>82</v>
      </c>
      <c r="F86" s="28">
        <v>43240</v>
      </c>
      <c r="G86" s="29">
        <v>14958</v>
      </c>
      <c r="H86" s="29">
        <v>0</v>
      </c>
      <c r="I86" s="29">
        <f t="shared" si="0"/>
        <v>14.958</v>
      </c>
      <c r="J86" s="29"/>
      <c r="K86" s="30">
        <f>14958/1000</f>
        <v>14.958</v>
      </c>
      <c r="L86" s="7"/>
    </row>
    <row r="87" spans="1:12" ht="31.5" x14ac:dyDescent="0.25">
      <c r="A87" s="54" t="s">
        <v>336</v>
      </c>
      <c r="B87" s="54" t="s">
        <v>59</v>
      </c>
      <c r="C87" s="26" t="s">
        <v>117</v>
      </c>
      <c r="D87" s="26" t="s">
        <v>118</v>
      </c>
      <c r="E87" s="26" t="s">
        <v>82</v>
      </c>
      <c r="F87" s="28">
        <v>43272</v>
      </c>
      <c r="G87" s="29">
        <v>25711.599999999999</v>
      </c>
      <c r="H87" s="29">
        <v>0</v>
      </c>
      <c r="I87" s="29">
        <f t="shared" si="0"/>
        <v>25.711599999999997</v>
      </c>
      <c r="J87" s="29"/>
      <c r="K87" s="30">
        <f>25711.6/1000</f>
        <v>25.711599999999997</v>
      </c>
      <c r="L87" s="7"/>
    </row>
    <row r="88" spans="1:12" ht="31.5" x14ac:dyDescent="0.25">
      <c r="A88" s="54"/>
      <c r="B88" s="54"/>
      <c r="C88" s="26" t="s">
        <v>119</v>
      </c>
      <c r="D88" s="26" t="s">
        <v>118</v>
      </c>
      <c r="E88" s="26" t="s">
        <v>82</v>
      </c>
      <c r="F88" s="28">
        <v>43270</v>
      </c>
      <c r="G88" s="29">
        <v>1700</v>
      </c>
      <c r="H88" s="29">
        <v>0</v>
      </c>
      <c r="I88" s="29">
        <f>K88</f>
        <v>1.7</v>
      </c>
      <c r="J88" s="29"/>
      <c r="K88" s="30">
        <f>1700/1000</f>
        <v>1.7</v>
      </c>
      <c r="L88" s="7"/>
    </row>
    <row r="89" spans="1:12" ht="31.5" x14ac:dyDescent="0.25">
      <c r="A89" s="54"/>
      <c r="B89" s="54"/>
      <c r="C89" s="26" t="s">
        <v>120</v>
      </c>
      <c r="D89" s="26" t="s">
        <v>118</v>
      </c>
      <c r="E89" s="26" t="s">
        <v>82</v>
      </c>
      <c r="F89" s="28">
        <v>43161</v>
      </c>
      <c r="G89" s="29">
        <v>1060</v>
      </c>
      <c r="H89" s="29">
        <v>0</v>
      </c>
      <c r="I89" s="29">
        <f t="shared" si="0"/>
        <v>1.06</v>
      </c>
      <c r="J89" s="29"/>
      <c r="K89" s="30">
        <f>1060/1000</f>
        <v>1.06</v>
      </c>
      <c r="L89" s="7"/>
    </row>
    <row r="90" spans="1:12" ht="31.5" x14ac:dyDescent="0.25">
      <c r="A90" s="54"/>
      <c r="B90" s="54"/>
      <c r="C90" s="26" t="s">
        <v>121</v>
      </c>
      <c r="D90" s="26" t="s">
        <v>118</v>
      </c>
      <c r="E90" s="26" t="s">
        <v>82</v>
      </c>
      <c r="F90" s="28">
        <v>43161</v>
      </c>
      <c r="G90" s="29">
        <v>3074</v>
      </c>
      <c r="H90" s="29">
        <v>0</v>
      </c>
      <c r="I90" s="29">
        <f t="shared" si="0"/>
        <v>3.0739999999999998</v>
      </c>
      <c r="J90" s="29"/>
      <c r="K90" s="30">
        <f>3074/1000</f>
        <v>3.0739999999999998</v>
      </c>
      <c r="L90" s="7"/>
    </row>
    <row r="91" spans="1:12" ht="31.5" x14ac:dyDescent="0.25">
      <c r="A91" s="54"/>
      <c r="B91" s="54"/>
      <c r="C91" s="26" t="s">
        <v>122</v>
      </c>
      <c r="D91" s="26" t="s">
        <v>118</v>
      </c>
      <c r="E91" s="26" t="s">
        <v>82</v>
      </c>
      <c r="F91" s="28">
        <v>43165</v>
      </c>
      <c r="G91" s="29">
        <v>454.4</v>
      </c>
      <c r="H91" s="29">
        <v>0</v>
      </c>
      <c r="I91" s="29">
        <f t="shared" si="0"/>
        <v>0.45439999999999997</v>
      </c>
      <c r="J91" s="29"/>
      <c r="K91" s="30">
        <f>454.4/1000</f>
        <v>0.45439999999999997</v>
      </c>
      <c r="L91" s="7"/>
    </row>
    <row r="92" spans="1:12" ht="31.5" x14ac:dyDescent="0.25">
      <c r="A92" s="26" t="s">
        <v>337</v>
      </c>
      <c r="B92" s="26" t="s">
        <v>123</v>
      </c>
      <c r="C92" s="26" t="s">
        <v>124</v>
      </c>
      <c r="D92" s="26" t="s">
        <v>125</v>
      </c>
      <c r="E92" s="26" t="s">
        <v>82</v>
      </c>
      <c r="F92" s="28">
        <v>43220</v>
      </c>
      <c r="G92" s="29">
        <v>50000</v>
      </c>
      <c r="H92" s="29">
        <v>0</v>
      </c>
      <c r="I92" s="29">
        <f t="shared" si="0"/>
        <v>50</v>
      </c>
      <c r="J92" s="29"/>
      <c r="K92" s="30">
        <f>50000/1000</f>
        <v>50</v>
      </c>
      <c r="L92" s="7"/>
    </row>
    <row r="93" spans="1:12" ht="31.5" x14ac:dyDescent="0.25">
      <c r="A93" s="55" t="s">
        <v>338</v>
      </c>
      <c r="B93" s="55" t="s">
        <v>165</v>
      </c>
      <c r="C93" s="26" t="s">
        <v>203</v>
      </c>
      <c r="D93" s="26" t="s">
        <v>204</v>
      </c>
      <c r="E93" s="26" t="s">
        <v>82</v>
      </c>
      <c r="F93" s="28">
        <v>43283</v>
      </c>
      <c r="G93" s="29">
        <v>11439</v>
      </c>
      <c r="H93" s="29">
        <v>0</v>
      </c>
      <c r="I93" s="29">
        <v>11.4</v>
      </c>
      <c r="J93" s="29"/>
      <c r="K93" s="30">
        <v>11.4</v>
      </c>
      <c r="L93" s="7"/>
    </row>
    <row r="94" spans="1:12" ht="31.5" x14ac:dyDescent="0.25">
      <c r="A94" s="56"/>
      <c r="B94" s="56"/>
      <c r="C94" s="36" t="s">
        <v>313</v>
      </c>
      <c r="D94" s="36" t="s">
        <v>314</v>
      </c>
      <c r="E94" s="36" t="s">
        <v>82</v>
      </c>
      <c r="F94" s="39">
        <v>43444</v>
      </c>
      <c r="G94" s="40">
        <v>28560.95</v>
      </c>
      <c r="H94" s="40">
        <v>0</v>
      </c>
      <c r="I94" s="40">
        <v>28.6</v>
      </c>
      <c r="J94" s="40"/>
      <c r="K94" s="41">
        <v>28.6</v>
      </c>
      <c r="L94" s="7"/>
    </row>
    <row r="95" spans="1:12" ht="47.25" x14ac:dyDescent="0.25">
      <c r="A95" s="57" t="s">
        <v>339</v>
      </c>
      <c r="B95" s="57" t="s">
        <v>164</v>
      </c>
      <c r="C95" s="26" t="s">
        <v>200</v>
      </c>
      <c r="D95" s="26" t="s">
        <v>127</v>
      </c>
      <c r="E95" s="26" t="s">
        <v>82</v>
      </c>
      <c r="F95" s="13">
        <v>43220</v>
      </c>
      <c r="G95" s="14">
        <v>61144.6</v>
      </c>
      <c r="H95" s="14">
        <v>0</v>
      </c>
      <c r="I95" s="14">
        <v>61.1</v>
      </c>
      <c r="J95" s="14"/>
      <c r="K95" s="18">
        <v>61.1</v>
      </c>
      <c r="L95" s="7"/>
    </row>
    <row r="96" spans="1:12" ht="31.5" x14ac:dyDescent="0.25">
      <c r="A96" s="58"/>
      <c r="B96" s="58"/>
      <c r="C96" s="26" t="s">
        <v>182</v>
      </c>
      <c r="D96" s="26" t="s">
        <v>81</v>
      </c>
      <c r="E96" s="26" t="s">
        <v>82</v>
      </c>
      <c r="F96" s="13">
        <v>43339</v>
      </c>
      <c r="G96" s="14">
        <v>1855</v>
      </c>
      <c r="H96" s="14">
        <v>0</v>
      </c>
      <c r="I96" s="14">
        <v>1.9</v>
      </c>
      <c r="J96" s="14"/>
      <c r="K96" s="18">
        <v>1.9</v>
      </c>
      <c r="L96" s="7"/>
    </row>
    <row r="97" spans="1:12" ht="47.25" x14ac:dyDescent="0.25">
      <c r="A97" s="26" t="s">
        <v>340</v>
      </c>
      <c r="B97" s="26" t="s">
        <v>62</v>
      </c>
      <c r="C97" s="26" t="s">
        <v>126</v>
      </c>
      <c r="D97" s="26" t="s">
        <v>127</v>
      </c>
      <c r="E97" s="26" t="s">
        <v>82</v>
      </c>
      <c r="F97" s="28">
        <v>43235</v>
      </c>
      <c r="G97" s="29">
        <v>19364.96</v>
      </c>
      <c r="H97" s="29">
        <v>0</v>
      </c>
      <c r="I97" s="29">
        <f t="shared" si="0"/>
        <v>19.36496</v>
      </c>
      <c r="J97" s="29"/>
      <c r="K97" s="30">
        <f>19364.96/1000</f>
        <v>19.36496</v>
      </c>
      <c r="L97" s="7"/>
    </row>
    <row r="98" spans="1:12" ht="31.5" x14ac:dyDescent="0.25">
      <c r="A98" s="36" t="s">
        <v>341</v>
      </c>
      <c r="B98" s="36" t="s">
        <v>263</v>
      </c>
      <c r="C98" s="36" t="s">
        <v>272</v>
      </c>
      <c r="D98" s="42" t="s">
        <v>362</v>
      </c>
      <c r="E98" s="36" t="s">
        <v>82</v>
      </c>
      <c r="F98" s="39">
        <v>43381</v>
      </c>
      <c r="G98" s="40">
        <v>93000</v>
      </c>
      <c r="H98" s="40">
        <v>0</v>
      </c>
      <c r="I98" s="40">
        <v>93</v>
      </c>
      <c r="J98" s="40"/>
      <c r="K98" s="41">
        <v>93</v>
      </c>
      <c r="L98" s="7"/>
    </row>
    <row r="99" spans="1:12" ht="31.5" x14ac:dyDescent="0.25">
      <c r="A99" s="36" t="s">
        <v>342</v>
      </c>
      <c r="B99" s="36" t="s">
        <v>251</v>
      </c>
      <c r="C99" s="36" t="s">
        <v>273</v>
      </c>
      <c r="D99" s="36" t="s">
        <v>266</v>
      </c>
      <c r="E99" s="36" t="s">
        <v>82</v>
      </c>
      <c r="F99" s="39">
        <v>43396</v>
      </c>
      <c r="G99" s="40">
        <v>28000</v>
      </c>
      <c r="H99" s="40">
        <v>0</v>
      </c>
      <c r="I99" s="40">
        <v>28</v>
      </c>
      <c r="J99" s="40"/>
      <c r="K99" s="41">
        <v>28</v>
      </c>
      <c r="L99" s="7"/>
    </row>
    <row r="100" spans="1:12" ht="31.5" x14ac:dyDescent="0.25">
      <c r="A100" s="55" t="s">
        <v>343</v>
      </c>
      <c r="B100" s="55" t="s">
        <v>294</v>
      </c>
      <c r="C100" s="36" t="s">
        <v>295</v>
      </c>
      <c r="D100" s="36" t="s">
        <v>142</v>
      </c>
      <c r="E100" s="36" t="s">
        <v>82</v>
      </c>
      <c r="F100" s="39">
        <v>43402</v>
      </c>
      <c r="G100" s="40">
        <v>53150</v>
      </c>
      <c r="H100" s="40">
        <v>0</v>
      </c>
      <c r="I100" s="40">
        <v>53.2</v>
      </c>
      <c r="J100" s="40"/>
      <c r="K100" s="41">
        <v>53.2</v>
      </c>
      <c r="L100" s="7"/>
    </row>
    <row r="101" spans="1:12" ht="47.25" x14ac:dyDescent="0.25">
      <c r="A101" s="56"/>
      <c r="B101" s="56"/>
      <c r="C101" s="36" t="s">
        <v>310</v>
      </c>
      <c r="D101" s="36" t="s">
        <v>311</v>
      </c>
      <c r="E101" s="36" t="s">
        <v>82</v>
      </c>
      <c r="F101" s="39">
        <v>43446</v>
      </c>
      <c r="G101" s="40">
        <v>9804.4</v>
      </c>
      <c r="H101" s="40">
        <v>0</v>
      </c>
      <c r="I101" s="40">
        <v>9.8000000000000007</v>
      </c>
      <c r="J101" s="40"/>
      <c r="K101" s="41">
        <v>9.8000000000000007</v>
      </c>
      <c r="L101" s="7"/>
    </row>
    <row r="102" spans="1:12" ht="31.5" x14ac:dyDescent="0.25">
      <c r="A102" s="55" t="s">
        <v>344</v>
      </c>
      <c r="B102" s="55" t="s">
        <v>297</v>
      </c>
      <c r="C102" s="36" t="s">
        <v>298</v>
      </c>
      <c r="D102" s="36" t="s">
        <v>204</v>
      </c>
      <c r="E102" s="36" t="s">
        <v>82</v>
      </c>
      <c r="F102" s="39">
        <v>43398</v>
      </c>
      <c r="G102" s="40">
        <v>1779.4</v>
      </c>
      <c r="H102" s="40">
        <v>0</v>
      </c>
      <c r="I102" s="40">
        <v>1.8</v>
      </c>
      <c r="J102" s="40"/>
      <c r="K102" s="41">
        <v>1.8</v>
      </c>
      <c r="L102" s="7"/>
    </row>
    <row r="103" spans="1:12" ht="31.5" x14ac:dyDescent="0.25">
      <c r="A103" s="69"/>
      <c r="B103" s="69"/>
      <c r="C103" s="36" t="s">
        <v>329</v>
      </c>
      <c r="D103" s="36" t="s">
        <v>142</v>
      </c>
      <c r="E103" s="36" t="s">
        <v>82</v>
      </c>
      <c r="F103" s="39">
        <v>43441</v>
      </c>
      <c r="G103" s="40">
        <v>73525</v>
      </c>
      <c r="H103" s="40">
        <v>0</v>
      </c>
      <c r="I103" s="40">
        <v>73.5</v>
      </c>
      <c r="J103" s="40"/>
      <c r="K103" s="41">
        <v>73.5</v>
      </c>
      <c r="L103" s="7"/>
    </row>
    <row r="104" spans="1:12" x14ac:dyDescent="0.25">
      <c r="A104" s="56"/>
      <c r="B104" s="56"/>
      <c r="C104" s="36"/>
      <c r="D104" s="36"/>
      <c r="E104" s="36"/>
      <c r="F104" s="39"/>
      <c r="G104" s="40"/>
      <c r="H104" s="40"/>
      <c r="I104" s="40"/>
      <c r="J104" s="40"/>
      <c r="K104" s="41"/>
      <c r="L104" s="7"/>
    </row>
    <row r="105" spans="1:12" ht="31.5" x14ac:dyDescent="0.25">
      <c r="A105" s="55" t="s">
        <v>345</v>
      </c>
      <c r="B105" s="55" t="s">
        <v>247</v>
      </c>
      <c r="C105" s="36" t="s">
        <v>318</v>
      </c>
      <c r="D105" s="36" t="s">
        <v>142</v>
      </c>
      <c r="E105" s="36" t="s">
        <v>82</v>
      </c>
      <c r="F105" s="39">
        <v>43448</v>
      </c>
      <c r="G105" s="40">
        <v>59760</v>
      </c>
      <c r="H105" s="40">
        <v>0</v>
      </c>
      <c r="I105" s="40">
        <v>59.8</v>
      </c>
      <c r="J105" s="40"/>
      <c r="K105" s="41">
        <v>59.8</v>
      </c>
      <c r="L105" s="7"/>
    </row>
    <row r="106" spans="1:12" ht="47.25" x14ac:dyDescent="0.25">
      <c r="A106" s="56"/>
      <c r="B106" s="56"/>
      <c r="C106" s="36" t="s">
        <v>322</v>
      </c>
      <c r="D106" s="36" t="s">
        <v>311</v>
      </c>
      <c r="E106" s="36" t="s">
        <v>82</v>
      </c>
      <c r="F106" s="39">
        <v>43448</v>
      </c>
      <c r="G106" s="40">
        <v>38406.69</v>
      </c>
      <c r="H106" s="40">
        <v>0</v>
      </c>
      <c r="I106" s="40">
        <v>38.4</v>
      </c>
      <c r="J106" s="40"/>
      <c r="K106" s="41">
        <v>38.4</v>
      </c>
      <c r="L106" s="7"/>
    </row>
    <row r="107" spans="1:12" ht="47.25" x14ac:dyDescent="0.25">
      <c r="A107" s="36" t="s">
        <v>346</v>
      </c>
      <c r="B107" s="36" t="s">
        <v>155</v>
      </c>
      <c r="C107" s="36" t="s">
        <v>330</v>
      </c>
      <c r="D107" s="36" t="s">
        <v>331</v>
      </c>
      <c r="E107" s="36" t="s">
        <v>82</v>
      </c>
      <c r="F107" s="39">
        <v>43459</v>
      </c>
      <c r="G107" s="40">
        <v>35000</v>
      </c>
      <c r="H107" s="40">
        <v>0</v>
      </c>
      <c r="I107" s="40">
        <v>35</v>
      </c>
      <c r="J107" s="40"/>
      <c r="K107" s="41">
        <v>35</v>
      </c>
      <c r="L107" s="7"/>
    </row>
    <row r="108" spans="1:12" ht="31.5" x14ac:dyDescent="0.25">
      <c r="A108" s="46" t="s">
        <v>347</v>
      </c>
      <c r="B108" s="36" t="s">
        <v>265</v>
      </c>
      <c r="C108" s="36" t="s">
        <v>267</v>
      </c>
      <c r="D108" s="36" t="s">
        <v>266</v>
      </c>
      <c r="E108" s="36" t="s">
        <v>82</v>
      </c>
      <c r="F108" s="39">
        <v>43360</v>
      </c>
      <c r="G108" s="40">
        <v>65000</v>
      </c>
      <c r="H108" s="40">
        <v>0</v>
      </c>
      <c r="I108" s="40">
        <v>65</v>
      </c>
      <c r="J108" s="40"/>
      <c r="K108" s="41">
        <v>65</v>
      </c>
      <c r="L108" s="7"/>
    </row>
    <row r="109" spans="1:12" ht="94.5" x14ac:dyDescent="0.25">
      <c r="A109" s="26" t="s">
        <v>136</v>
      </c>
      <c r="B109" s="12" t="s">
        <v>56</v>
      </c>
      <c r="C109" s="21"/>
      <c r="D109" s="21"/>
      <c r="E109" s="21"/>
      <c r="F109" s="31"/>
      <c r="G109" s="32"/>
      <c r="H109" s="32"/>
      <c r="I109" s="32"/>
      <c r="J109" s="32"/>
      <c r="K109" s="33"/>
      <c r="L109" s="7"/>
    </row>
    <row r="110" spans="1:12" ht="31.5" x14ac:dyDescent="0.25">
      <c r="A110" s="26" t="s">
        <v>137</v>
      </c>
      <c r="B110" s="12" t="s">
        <v>166</v>
      </c>
      <c r="C110" s="26" t="s">
        <v>229</v>
      </c>
      <c r="D110" s="26" t="s">
        <v>226</v>
      </c>
      <c r="E110" s="26" t="s">
        <v>82</v>
      </c>
      <c r="F110" s="28">
        <v>43465</v>
      </c>
      <c r="G110" s="29">
        <v>94700</v>
      </c>
      <c r="H110" s="29">
        <v>0</v>
      </c>
      <c r="I110" s="29">
        <v>94.7</v>
      </c>
      <c r="J110" s="29">
        <v>0</v>
      </c>
      <c r="K110" s="30">
        <v>94.7</v>
      </c>
      <c r="L110" s="7"/>
    </row>
    <row r="111" spans="1:12" ht="31.5" x14ac:dyDescent="0.25">
      <c r="A111" s="26" t="s">
        <v>236</v>
      </c>
      <c r="B111" s="12" t="s">
        <v>167</v>
      </c>
      <c r="C111" s="26" t="s">
        <v>225</v>
      </c>
      <c r="D111" s="26" t="s">
        <v>226</v>
      </c>
      <c r="E111" s="26" t="s">
        <v>82</v>
      </c>
      <c r="F111" s="28">
        <v>43465</v>
      </c>
      <c r="G111" s="29">
        <v>80700</v>
      </c>
      <c r="H111" s="29">
        <v>0</v>
      </c>
      <c r="I111" s="29">
        <v>80.7</v>
      </c>
      <c r="J111" s="29">
        <v>0</v>
      </c>
      <c r="K111" s="30">
        <v>80.7</v>
      </c>
      <c r="L111" s="7"/>
    </row>
    <row r="112" spans="1:12" ht="31.5" x14ac:dyDescent="0.25">
      <c r="A112" s="26" t="s">
        <v>348</v>
      </c>
      <c r="B112" s="26" t="s">
        <v>165</v>
      </c>
      <c r="C112" s="26" t="s">
        <v>228</v>
      </c>
      <c r="D112" s="26" t="s">
        <v>226</v>
      </c>
      <c r="E112" s="26" t="s">
        <v>82</v>
      </c>
      <c r="F112" s="28">
        <v>43465</v>
      </c>
      <c r="G112" s="29">
        <v>70000</v>
      </c>
      <c r="H112" s="29">
        <v>0</v>
      </c>
      <c r="I112" s="29">
        <v>70</v>
      </c>
      <c r="J112" s="29">
        <v>0</v>
      </c>
      <c r="K112" s="30">
        <v>70</v>
      </c>
      <c r="L112" s="7"/>
    </row>
    <row r="113" spans="1:12" x14ac:dyDescent="0.25">
      <c r="A113" s="36"/>
      <c r="B113" s="36"/>
      <c r="C113" s="36"/>
      <c r="D113" s="36"/>
      <c r="E113" s="36"/>
      <c r="F113" s="39"/>
      <c r="G113" s="40"/>
      <c r="H113" s="40"/>
      <c r="I113" s="40"/>
      <c r="J113" s="40"/>
      <c r="K113" s="41"/>
      <c r="L113" s="7"/>
    </row>
    <row r="114" spans="1:12" ht="84.75" customHeight="1" x14ac:dyDescent="0.25">
      <c r="A114" s="3" t="s">
        <v>139</v>
      </c>
      <c r="B114" s="3" t="s">
        <v>54</v>
      </c>
      <c r="C114" s="3"/>
      <c r="D114" s="3"/>
      <c r="E114" s="3"/>
      <c r="F114" s="3"/>
      <c r="G114" s="10"/>
      <c r="H114" s="10"/>
      <c r="I114" s="10"/>
      <c r="J114" s="10"/>
      <c r="K114" s="17"/>
      <c r="L114" s="8"/>
    </row>
    <row r="115" spans="1:12" ht="96" customHeight="1" x14ac:dyDescent="0.25">
      <c r="A115" s="53" t="s">
        <v>237</v>
      </c>
      <c r="B115" s="53" t="s">
        <v>63</v>
      </c>
      <c r="C115" s="3" t="s">
        <v>130</v>
      </c>
      <c r="D115" s="3" t="s">
        <v>131</v>
      </c>
      <c r="E115" s="3" t="s">
        <v>82</v>
      </c>
      <c r="F115" s="9">
        <v>43465</v>
      </c>
      <c r="G115" s="10">
        <v>334800</v>
      </c>
      <c r="H115" s="10">
        <v>0</v>
      </c>
      <c r="I115" s="61">
        <v>1437300</v>
      </c>
      <c r="J115" s="29"/>
      <c r="K115" s="59">
        <v>1437.3</v>
      </c>
      <c r="L115" s="8"/>
    </row>
    <row r="116" spans="1:12" ht="77.25" customHeight="1" x14ac:dyDescent="0.25">
      <c r="A116" s="53"/>
      <c r="B116" s="53"/>
      <c r="C116" s="3" t="s">
        <v>132</v>
      </c>
      <c r="D116" s="3" t="s">
        <v>133</v>
      </c>
      <c r="E116" s="3" t="s">
        <v>82</v>
      </c>
      <c r="F116" s="9">
        <v>43465</v>
      </c>
      <c r="G116" s="10">
        <v>1102500</v>
      </c>
      <c r="H116" s="10">
        <v>0</v>
      </c>
      <c r="I116" s="62"/>
      <c r="J116" s="29"/>
      <c r="K116" s="60"/>
      <c r="L116" s="7"/>
    </row>
    <row r="117" spans="1:12" x14ac:dyDescent="0.25">
      <c r="A117" s="53" t="s">
        <v>238</v>
      </c>
      <c r="B117" s="53" t="s">
        <v>58</v>
      </c>
      <c r="C117" s="53" t="s">
        <v>135</v>
      </c>
      <c r="D117" s="53" t="s">
        <v>131</v>
      </c>
      <c r="E117" s="53" t="s">
        <v>82</v>
      </c>
      <c r="F117" s="9"/>
      <c r="G117" s="63">
        <v>1222000</v>
      </c>
      <c r="H117" s="64">
        <v>0</v>
      </c>
      <c r="I117" s="64">
        <v>1140464</v>
      </c>
      <c r="J117" s="64"/>
      <c r="K117" s="65">
        <v>1140.5</v>
      </c>
      <c r="L117" s="7"/>
    </row>
    <row r="118" spans="1:12" x14ac:dyDescent="0.25">
      <c r="A118" s="53"/>
      <c r="B118" s="53"/>
      <c r="C118" s="53"/>
      <c r="D118" s="53"/>
      <c r="E118" s="53"/>
      <c r="F118" s="9">
        <v>43465</v>
      </c>
      <c r="G118" s="63"/>
      <c r="H118" s="64"/>
      <c r="I118" s="64"/>
      <c r="J118" s="64"/>
      <c r="K118" s="65"/>
      <c r="L118" s="7"/>
    </row>
    <row r="119" spans="1:12" x14ac:dyDescent="0.25">
      <c r="A119" s="53"/>
      <c r="B119" s="53"/>
      <c r="C119" s="53"/>
      <c r="D119" s="53"/>
      <c r="E119" s="53"/>
      <c r="F119" s="3"/>
      <c r="G119" s="63"/>
      <c r="H119" s="64"/>
      <c r="I119" s="64"/>
      <c r="J119" s="64"/>
      <c r="K119" s="65"/>
      <c r="L119" s="7"/>
    </row>
    <row r="120" spans="1:12" ht="78.75" x14ac:dyDescent="0.25">
      <c r="A120" s="3" t="s">
        <v>145</v>
      </c>
      <c r="B120" s="26" t="s">
        <v>57</v>
      </c>
      <c r="C120" s="26"/>
      <c r="D120" s="26"/>
      <c r="E120" s="26"/>
      <c r="F120" s="26"/>
      <c r="G120" s="29"/>
      <c r="H120" s="29"/>
      <c r="I120" s="29"/>
      <c r="J120" s="29"/>
      <c r="K120" s="30"/>
      <c r="L120" s="7"/>
    </row>
    <row r="121" spans="1:12" ht="47.25" x14ac:dyDescent="0.25">
      <c r="A121" s="55" t="s">
        <v>349</v>
      </c>
      <c r="B121" s="55" t="s">
        <v>164</v>
      </c>
      <c r="C121" s="26" t="s">
        <v>183</v>
      </c>
      <c r="D121" s="26" t="s">
        <v>184</v>
      </c>
      <c r="E121" s="26" t="s">
        <v>82</v>
      </c>
      <c r="F121" s="28">
        <v>43251</v>
      </c>
      <c r="G121" s="29">
        <v>8000</v>
      </c>
      <c r="H121" s="29">
        <v>0</v>
      </c>
      <c r="I121" s="29">
        <v>8</v>
      </c>
      <c r="J121" s="29">
        <v>0</v>
      </c>
      <c r="K121" s="30">
        <v>8</v>
      </c>
      <c r="L121" s="7"/>
    </row>
    <row r="122" spans="1:12" ht="31.5" x14ac:dyDescent="0.25">
      <c r="A122" s="56"/>
      <c r="B122" s="56"/>
      <c r="C122" s="36" t="s">
        <v>296</v>
      </c>
      <c r="D122" s="36" t="s">
        <v>184</v>
      </c>
      <c r="E122" s="36" t="s">
        <v>82</v>
      </c>
      <c r="F122" s="39">
        <v>43425</v>
      </c>
      <c r="G122" s="40">
        <v>2000</v>
      </c>
      <c r="H122" s="40">
        <v>0</v>
      </c>
      <c r="I122" s="40">
        <v>2</v>
      </c>
      <c r="J122" s="40">
        <v>0</v>
      </c>
      <c r="K122" s="41">
        <v>2</v>
      </c>
      <c r="L122" s="7"/>
    </row>
    <row r="123" spans="1:12" ht="47.25" x14ac:dyDescent="0.25">
      <c r="A123" s="12" t="s">
        <v>350</v>
      </c>
      <c r="B123" s="26" t="s">
        <v>168</v>
      </c>
      <c r="C123" s="26" t="s">
        <v>268</v>
      </c>
      <c r="D123" s="26" t="s">
        <v>82</v>
      </c>
      <c r="E123" s="26" t="s">
        <v>82</v>
      </c>
      <c r="F123" s="28">
        <v>43343</v>
      </c>
      <c r="G123" s="29">
        <v>8000</v>
      </c>
      <c r="H123" s="29">
        <v>0</v>
      </c>
      <c r="I123" s="29">
        <v>8</v>
      </c>
      <c r="J123" s="29">
        <v>0</v>
      </c>
      <c r="K123" s="30">
        <v>8</v>
      </c>
      <c r="L123" s="7"/>
    </row>
    <row r="124" spans="1:12" x14ac:dyDescent="0.25">
      <c r="A124" s="37"/>
      <c r="B124" s="36"/>
      <c r="C124" s="36"/>
      <c r="D124" s="36"/>
      <c r="E124" s="36"/>
      <c r="F124" s="39">
        <v>43373</v>
      </c>
      <c r="G124" s="40">
        <v>2000</v>
      </c>
      <c r="H124" s="40">
        <v>0</v>
      </c>
      <c r="I124" s="40">
        <v>2</v>
      </c>
      <c r="J124" s="40">
        <v>0</v>
      </c>
      <c r="K124" s="41">
        <v>2</v>
      </c>
      <c r="L124" s="7"/>
    </row>
    <row r="125" spans="1:12" ht="47.25" x14ac:dyDescent="0.25">
      <c r="A125" s="37" t="s">
        <v>351</v>
      </c>
      <c r="B125" s="36" t="s">
        <v>263</v>
      </c>
      <c r="C125" s="36" t="s">
        <v>287</v>
      </c>
      <c r="D125" s="36" t="s">
        <v>82</v>
      </c>
      <c r="E125" s="36" t="s">
        <v>82</v>
      </c>
      <c r="F125" s="39">
        <v>43430</v>
      </c>
      <c r="G125" s="40">
        <v>1000</v>
      </c>
      <c r="H125" s="40">
        <v>0</v>
      </c>
      <c r="I125" s="40">
        <v>1</v>
      </c>
      <c r="J125" s="40">
        <v>0</v>
      </c>
      <c r="K125" s="41">
        <v>1</v>
      </c>
      <c r="L125" s="7"/>
    </row>
    <row r="126" spans="1:12" ht="47.25" x14ac:dyDescent="0.25">
      <c r="A126" s="57" t="s">
        <v>352</v>
      </c>
      <c r="B126" s="55" t="s">
        <v>59</v>
      </c>
      <c r="C126" s="26" t="s">
        <v>138</v>
      </c>
      <c r="D126" s="26" t="s">
        <v>82</v>
      </c>
      <c r="E126" s="26" t="s">
        <v>82</v>
      </c>
      <c r="F126" s="28">
        <v>43271</v>
      </c>
      <c r="G126" s="29">
        <v>8000</v>
      </c>
      <c r="H126" s="29">
        <v>0</v>
      </c>
      <c r="I126" s="29">
        <f>K126</f>
        <v>8</v>
      </c>
      <c r="J126" s="29"/>
      <c r="K126" s="30">
        <f>8000/1000</f>
        <v>8</v>
      </c>
      <c r="L126" s="7"/>
    </row>
    <row r="127" spans="1:12" x14ac:dyDescent="0.25">
      <c r="A127" s="58"/>
      <c r="B127" s="56"/>
      <c r="C127" s="36"/>
      <c r="D127" s="36"/>
      <c r="E127" s="36"/>
      <c r="F127" s="39">
        <v>43409</v>
      </c>
      <c r="G127" s="40">
        <v>2000</v>
      </c>
      <c r="H127" s="40">
        <v>0</v>
      </c>
      <c r="I127" s="40">
        <v>2</v>
      </c>
      <c r="J127" s="40"/>
      <c r="K127" s="41">
        <v>2</v>
      </c>
      <c r="L127" s="7"/>
    </row>
    <row r="128" spans="1:12" ht="47.25" x14ac:dyDescent="0.25">
      <c r="A128" s="37" t="s">
        <v>353</v>
      </c>
      <c r="B128" s="36" t="s">
        <v>249</v>
      </c>
      <c r="C128" s="36" t="s">
        <v>325</v>
      </c>
      <c r="D128" s="36" t="s">
        <v>82</v>
      </c>
      <c r="E128" s="36" t="s">
        <v>82</v>
      </c>
      <c r="F128" s="39">
        <v>43446</v>
      </c>
      <c r="G128" s="40">
        <v>10000</v>
      </c>
      <c r="H128" s="40">
        <v>0</v>
      </c>
      <c r="I128" s="40">
        <v>10</v>
      </c>
      <c r="J128" s="40"/>
      <c r="K128" s="41">
        <v>10</v>
      </c>
      <c r="L128" s="7"/>
    </row>
    <row r="129" spans="1:12" ht="47.25" x14ac:dyDescent="0.25">
      <c r="A129" s="37" t="s">
        <v>354</v>
      </c>
      <c r="B129" s="36" t="s">
        <v>55</v>
      </c>
      <c r="C129" s="36" t="s">
        <v>326</v>
      </c>
      <c r="D129" s="36" t="s">
        <v>82</v>
      </c>
      <c r="E129" s="36" t="s">
        <v>82</v>
      </c>
      <c r="F129" s="39">
        <v>43440</v>
      </c>
      <c r="G129" s="40">
        <v>10000</v>
      </c>
      <c r="H129" s="40">
        <v>0</v>
      </c>
      <c r="I129" s="40">
        <v>10</v>
      </c>
      <c r="J129" s="40"/>
      <c r="K129" s="41">
        <v>10</v>
      </c>
      <c r="L129" s="7"/>
    </row>
    <row r="130" spans="1:12" s="20" customFormat="1" ht="85.5" customHeight="1" x14ac:dyDescent="0.25">
      <c r="A130" s="26" t="s">
        <v>148</v>
      </c>
      <c r="B130" s="26" t="s">
        <v>158</v>
      </c>
      <c r="C130" s="26" t="s">
        <v>201</v>
      </c>
      <c r="D130" s="26" t="s">
        <v>142</v>
      </c>
      <c r="E130" s="26" t="s">
        <v>82</v>
      </c>
      <c r="F130" s="28">
        <v>43321</v>
      </c>
      <c r="G130" s="29">
        <v>573900</v>
      </c>
      <c r="H130" s="29">
        <v>0</v>
      </c>
      <c r="I130" s="29">
        <v>573.9</v>
      </c>
      <c r="J130" s="29"/>
      <c r="K130" s="30">
        <v>573.9</v>
      </c>
      <c r="L130" s="34"/>
    </row>
    <row r="131" spans="1:12" ht="31.5" x14ac:dyDescent="0.25">
      <c r="A131" s="54" t="s">
        <v>151</v>
      </c>
      <c r="B131" s="54" t="s">
        <v>140</v>
      </c>
      <c r="C131" s="26" t="s">
        <v>141</v>
      </c>
      <c r="D131" s="26" t="s">
        <v>142</v>
      </c>
      <c r="E131" s="26" t="s">
        <v>82</v>
      </c>
      <c r="F131" s="28">
        <v>43179</v>
      </c>
      <c r="G131" s="29">
        <v>97680</v>
      </c>
      <c r="H131" s="29">
        <v>0</v>
      </c>
      <c r="I131" s="29">
        <f t="shared" ref="I131:I151" si="1">K131</f>
        <v>97.68</v>
      </c>
      <c r="J131" s="29"/>
      <c r="K131" s="30">
        <f>97680/1000</f>
        <v>97.68</v>
      </c>
      <c r="L131" s="7"/>
    </row>
    <row r="132" spans="1:12" ht="31.5" x14ac:dyDescent="0.25">
      <c r="A132" s="54"/>
      <c r="B132" s="54"/>
      <c r="C132" s="26" t="s">
        <v>143</v>
      </c>
      <c r="D132" s="26" t="s">
        <v>142</v>
      </c>
      <c r="E132" s="26" t="s">
        <v>82</v>
      </c>
      <c r="F132" s="28">
        <v>43179</v>
      </c>
      <c r="G132" s="29">
        <v>97680</v>
      </c>
      <c r="H132" s="29">
        <v>0</v>
      </c>
      <c r="I132" s="29">
        <f t="shared" si="1"/>
        <v>97.68</v>
      </c>
      <c r="J132" s="29"/>
      <c r="K132" s="30">
        <f>97680/1000</f>
        <v>97.68</v>
      </c>
      <c r="L132" s="7"/>
    </row>
    <row r="133" spans="1:12" ht="31.5" x14ac:dyDescent="0.25">
      <c r="A133" s="54"/>
      <c r="B133" s="54"/>
      <c r="C133" s="26" t="s">
        <v>144</v>
      </c>
      <c r="D133" s="26" t="s">
        <v>142</v>
      </c>
      <c r="E133" s="26" t="s">
        <v>82</v>
      </c>
      <c r="F133" s="28">
        <v>43179</v>
      </c>
      <c r="G133" s="29">
        <v>48840</v>
      </c>
      <c r="H133" s="29">
        <v>0</v>
      </c>
      <c r="I133" s="29">
        <f t="shared" si="1"/>
        <v>48.84</v>
      </c>
      <c r="J133" s="29"/>
      <c r="K133" s="30">
        <f>48840/1000</f>
        <v>48.84</v>
      </c>
      <c r="L133" s="7"/>
    </row>
    <row r="134" spans="1:12" ht="91.5" customHeight="1" x14ac:dyDescent="0.25">
      <c r="A134" s="55" t="s">
        <v>152</v>
      </c>
      <c r="B134" s="55" t="s">
        <v>163</v>
      </c>
      <c r="C134" s="26" t="s">
        <v>170</v>
      </c>
      <c r="D134" s="26" t="s">
        <v>171</v>
      </c>
      <c r="E134" s="26" t="s">
        <v>82</v>
      </c>
      <c r="F134" s="28">
        <v>43293</v>
      </c>
      <c r="G134" s="29">
        <v>20000</v>
      </c>
      <c r="H134" s="29">
        <v>0</v>
      </c>
      <c r="I134" s="29">
        <v>20</v>
      </c>
      <c r="J134" s="29"/>
      <c r="K134" s="30">
        <v>20</v>
      </c>
      <c r="L134" s="7"/>
    </row>
    <row r="135" spans="1:12" ht="91.5" customHeight="1" x14ac:dyDescent="0.25">
      <c r="A135" s="56"/>
      <c r="B135" s="56"/>
      <c r="C135" s="26" t="s">
        <v>169</v>
      </c>
      <c r="D135" s="26" t="s">
        <v>142</v>
      </c>
      <c r="E135" s="26" t="s">
        <v>82</v>
      </c>
      <c r="F135" s="28">
        <v>43266</v>
      </c>
      <c r="G135" s="29">
        <v>94800</v>
      </c>
      <c r="H135" s="29">
        <v>0</v>
      </c>
      <c r="I135" s="29">
        <v>94.8</v>
      </c>
      <c r="J135" s="29"/>
      <c r="K135" s="30">
        <v>94.8</v>
      </c>
      <c r="L135" s="7"/>
    </row>
    <row r="136" spans="1:12" ht="91.5" customHeight="1" x14ac:dyDescent="0.25">
      <c r="A136" s="26" t="s">
        <v>239</v>
      </c>
      <c r="B136" s="26" t="s">
        <v>162</v>
      </c>
      <c r="C136" s="26" t="s">
        <v>205</v>
      </c>
      <c r="D136" s="26" t="s">
        <v>142</v>
      </c>
      <c r="E136" s="26" t="s">
        <v>82</v>
      </c>
      <c r="F136" s="28">
        <v>43298</v>
      </c>
      <c r="G136" s="29">
        <v>142000</v>
      </c>
      <c r="H136" s="29">
        <v>0</v>
      </c>
      <c r="I136" s="29">
        <v>142</v>
      </c>
      <c r="J136" s="29">
        <v>0</v>
      </c>
      <c r="K136" s="30">
        <v>142</v>
      </c>
      <c r="L136" s="7"/>
    </row>
    <row r="137" spans="1:12" ht="91.5" customHeight="1" x14ac:dyDescent="0.25">
      <c r="A137" s="26" t="s">
        <v>240</v>
      </c>
      <c r="B137" s="26" t="s">
        <v>161</v>
      </c>
      <c r="C137" s="26" t="s">
        <v>202</v>
      </c>
      <c r="D137" s="26" t="s">
        <v>142</v>
      </c>
      <c r="E137" s="26" t="s">
        <v>82</v>
      </c>
      <c r="F137" s="28">
        <v>43277</v>
      </c>
      <c r="G137" s="29">
        <v>114800</v>
      </c>
      <c r="H137" s="29">
        <v>0</v>
      </c>
      <c r="I137" s="29">
        <v>114.8</v>
      </c>
      <c r="J137" s="29">
        <v>0</v>
      </c>
      <c r="K137" s="30">
        <v>114.8</v>
      </c>
      <c r="L137" s="7"/>
    </row>
    <row r="138" spans="1:12" ht="91.5" customHeight="1" x14ac:dyDescent="0.25">
      <c r="A138" s="26" t="s">
        <v>355</v>
      </c>
      <c r="B138" s="26" t="s">
        <v>160</v>
      </c>
      <c r="C138" s="26" t="s">
        <v>175</v>
      </c>
      <c r="D138" s="26" t="s">
        <v>142</v>
      </c>
      <c r="E138" s="26" t="s">
        <v>82</v>
      </c>
      <c r="F138" s="28">
        <v>43294</v>
      </c>
      <c r="G138" s="29">
        <v>79200</v>
      </c>
      <c r="H138" s="29">
        <v>0</v>
      </c>
      <c r="I138" s="29">
        <v>79.2</v>
      </c>
      <c r="J138" s="29">
        <v>0</v>
      </c>
      <c r="K138" s="30">
        <v>79.2</v>
      </c>
      <c r="L138" s="7"/>
    </row>
    <row r="139" spans="1:12" ht="84" customHeight="1" x14ac:dyDescent="0.25">
      <c r="A139" s="26">
        <v>16</v>
      </c>
      <c r="B139" s="26" t="s">
        <v>159</v>
      </c>
      <c r="C139" s="26" t="s">
        <v>178</v>
      </c>
      <c r="D139" s="26" t="s">
        <v>142</v>
      </c>
      <c r="E139" s="26" t="s">
        <v>82</v>
      </c>
      <c r="F139" s="28">
        <v>43328</v>
      </c>
      <c r="G139" s="29">
        <v>272650</v>
      </c>
      <c r="H139" s="29">
        <v>0</v>
      </c>
      <c r="I139" s="29">
        <v>272.7</v>
      </c>
      <c r="J139" s="29">
        <v>0</v>
      </c>
      <c r="K139" s="30">
        <v>272.7</v>
      </c>
      <c r="L139" s="7"/>
    </row>
    <row r="140" spans="1:12" ht="60" customHeight="1" x14ac:dyDescent="0.25">
      <c r="A140" s="53" t="s">
        <v>241</v>
      </c>
      <c r="B140" s="54" t="s">
        <v>33</v>
      </c>
      <c r="C140" s="26" t="s">
        <v>146</v>
      </c>
      <c r="D140" s="26" t="s">
        <v>142</v>
      </c>
      <c r="E140" s="26" t="s">
        <v>82</v>
      </c>
      <c r="F140" s="28">
        <v>43206</v>
      </c>
      <c r="G140" s="29">
        <v>99400</v>
      </c>
      <c r="H140" s="29">
        <v>0</v>
      </c>
      <c r="I140" s="29">
        <f t="shared" si="1"/>
        <v>99.4</v>
      </c>
      <c r="J140" s="29"/>
      <c r="K140" s="30">
        <f>99400/1000</f>
        <v>99.4</v>
      </c>
      <c r="L140" s="7"/>
    </row>
    <row r="141" spans="1:12" ht="51" customHeight="1" x14ac:dyDescent="0.25">
      <c r="A141" s="53"/>
      <c r="B141" s="54"/>
      <c r="C141" s="26" t="s">
        <v>147</v>
      </c>
      <c r="D141" s="26" t="s">
        <v>142</v>
      </c>
      <c r="E141" s="26" t="s">
        <v>82</v>
      </c>
      <c r="F141" s="28">
        <v>43207</v>
      </c>
      <c r="G141" s="29">
        <v>14200</v>
      </c>
      <c r="H141" s="29">
        <v>0</v>
      </c>
      <c r="I141" s="29">
        <f t="shared" si="1"/>
        <v>14.2</v>
      </c>
      <c r="J141" s="29"/>
      <c r="K141" s="30">
        <f>14200/1000</f>
        <v>14.2</v>
      </c>
      <c r="L141" s="7"/>
    </row>
    <row r="142" spans="1:12" ht="31.5" x14ac:dyDescent="0.25">
      <c r="A142" s="54" t="s">
        <v>242</v>
      </c>
      <c r="B142" s="54" t="s">
        <v>35</v>
      </c>
      <c r="C142" s="26" t="s">
        <v>149</v>
      </c>
      <c r="D142" s="26" t="s">
        <v>142</v>
      </c>
      <c r="E142" s="26" t="s">
        <v>82</v>
      </c>
      <c r="F142" s="28">
        <v>43206</v>
      </c>
      <c r="G142" s="29">
        <v>99500</v>
      </c>
      <c r="H142" s="29">
        <v>0</v>
      </c>
      <c r="I142" s="29">
        <f t="shared" si="1"/>
        <v>99.5</v>
      </c>
      <c r="J142" s="29"/>
      <c r="K142" s="30">
        <f>99500/1000</f>
        <v>99.5</v>
      </c>
      <c r="L142" s="7"/>
    </row>
    <row r="143" spans="1:12" ht="31.5" x14ac:dyDescent="0.25">
      <c r="A143" s="54"/>
      <c r="B143" s="54"/>
      <c r="C143" s="26" t="s">
        <v>150</v>
      </c>
      <c r="D143" s="26" t="s">
        <v>142</v>
      </c>
      <c r="E143" s="26" t="s">
        <v>82</v>
      </c>
      <c r="F143" s="28">
        <v>43207</v>
      </c>
      <c r="G143" s="29">
        <v>99500</v>
      </c>
      <c r="H143" s="29">
        <v>0</v>
      </c>
      <c r="I143" s="29">
        <f t="shared" si="1"/>
        <v>99.5</v>
      </c>
      <c r="J143" s="29"/>
      <c r="K143" s="30">
        <f>99500/1000</f>
        <v>99.5</v>
      </c>
      <c r="L143" s="7"/>
    </row>
    <row r="144" spans="1:12" ht="78.75" customHeight="1" x14ac:dyDescent="0.25">
      <c r="A144" s="55" t="s">
        <v>243</v>
      </c>
      <c r="B144" s="55" t="s">
        <v>41</v>
      </c>
      <c r="C144" s="36" t="s">
        <v>269</v>
      </c>
      <c r="D144" s="36" t="s">
        <v>270</v>
      </c>
      <c r="E144" s="36" t="s">
        <v>82</v>
      </c>
      <c r="F144" s="39">
        <v>43388</v>
      </c>
      <c r="G144" s="40">
        <v>94000</v>
      </c>
      <c r="H144" s="40">
        <v>0</v>
      </c>
      <c r="I144" s="40">
        <v>94</v>
      </c>
      <c r="J144" s="40"/>
      <c r="K144" s="41">
        <v>94</v>
      </c>
      <c r="L144" s="7"/>
    </row>
    <row r="145" spans="1:12" ht="31.5" x14ac:dyDescent="0.25">
      <c r="A145" s="56"/>
      <c r="B145" s="56"/>
      <c r="C145" s="36" t="s">
        <v>288</v>
      </c>
      <c r="D145" s="36" t="s">
        <v>289</v>
      </c>
      <c r="E145" s="36" t="s">
        <v>82</v>
      </c>
      <c r="F145" s="39">
        <v>43391</v>
      </c>
      <c r="G145" s="40">
        <v>6000</v>
      </c>
      <c r="H145" s="40">
        <v>0</v>
      </c>
      <c r="I145" s="40">
        <v>6</v>
      </c>
      <c r="J145" s="40">
        <v>0</v>
      </c>
      <c r="K145" s="41">
        <v>6</v>
      </c>
      <c r="L145" s="7"/>
    </row>
    <row r="146" spans="1:12" ht="78.75" x14ac:dyDescent="0.25">
      <c r="A146" s="36" t="s">
        <v>356</v>
      </c>
      <c r="B146" s="36" t="s">
        <v>43</v>
      </c>
      <c r="C146" s="36" t="s">
        <v>274</v>
      </c>
      <c r="D146" s="36" t="s">
        <v>270</v>
      </c>
      <c r="E146" s="36" t="s">
        <v>82</v>
      </c>
      <c r="F146" s="39" t="s">
        <v>275</v>
      </c>
      <c r="G146" s="40">
        <v>175500</v>
      </c>
      <c r="H146" s="40">
        <v>0</v>
      </c>
      <c r="I146" s="40">
        <v>175.5</v>
      </c>
      <c r="J146" s="40"/>
      <c r="K146" s="41">
        <v>175.5</v>
      </c>
      <c r="L146" s="7"/>
    </row>
    <row r="147" spans="1:12" ht="126" x14ac:dyDescent="0.25">
      <c r="A147" s="36" t="s">
        <v>357</v>
      </c>
      <c r="B147" s="36" t="s">
        <v>42</v>
      </c>
      <c r="C147" s="36" t="s">
        <v>276</v>
      </c>
      <c r="D147" s="36" t="s">
        <v>270</v>
      </c>
      <c r="E147" s="36" t="s">
        <v>82</v>
      </c>
      <c r="F147" s="39" t="s">
        <v>277</v>
      </c>
      <c r="G147" s="40">
        <v>392500</v>
      </c>
      <c r="H147" s="40">
        <v>0</v>
      </c>
      <c r="I147" s="40">
        <v>392.5</v>
      </c>
      <c r="J147" s="40"/>
      <c r="K147" s="41">
        <v>392.5</v>
      </c>
      <c r="L147" s="7"/>
    </row>
    <row r="148" spans="1:12" ht="78.75" x14ac:dyDescent="0.25">
      <c r="A148" s="36" t="s">
        <v>358</v>
      </c>
      <c r="B148" s="36" t="s">
        <v>34</v>
      </c>
      <c r="C148" s="36" t="s">
        <v>279</v>
      </c>
      <c r="D148" s="36" t="s">
        <v>270</v>
      </c>
      <c r="E148" s="36" t="s">
        <v>82</v>
      </c>
      <c r="F148" s="39">
        <v>43389</v>
      </c>
      <c r="G148" s="40">
        <v>99799</v>
      </c>
      <c r="H148" s="40">
        <v>0</v>
      </c>
      <c r="I148" s="40">
        <v>99.8</v>
      </c>
      <c r="J148" s="40"/>
      <c r="K148" s="41">
        <v>99.8</v>
      </c>
      <c r="L148" s="7"/>
    </row>
    <row r="149" spans="1:12" ht="78.75" x14ac:dyDescent="0.25">
      <c r="A149" s="36" t="s">
        <v>359</v>
      </c>
      <c r="B149" s="36" t="s">
        <v>45</v>
      </c>
      <c r="C149" s="36" t="s">
        <v>305</v>
      </c>
      <c r="D149" s="36" t="s">
        <v>306</v>
      </c>
      <c r="E149" s="36" t="s">
        <v>82</v>
      </c>
      <c r="F149" s="39">
        <v>43438</v>
      </c>
      <c r="G149" s="40">
        <v>90000</v>
      </c>
      <c r="H149" s="40">
        <v>0</v>
      </c>
      <c r="I149" s="40">
        <v>90</v>
      </c>
      <c r="J149" s="40"/>
      <c r="K149" s="41">
        <v>90</v>
      </c>
      <c r="L149" s="7"/>
    </row>
    <row r="150" spans="1:12" ht="78.75" x14ac:dyDescent="0.25">
      <c r="A150" s="26" t="s">
        <v>360</v>
      </c>
      <c r="B150" s="26" t="s">
        <v>37</v>
      </c>
      <c r="C150" s="26"/>
      <c r="D150" s="26" t="s">
        <v>142</v>
      </c>
      <c r="E150" s="26" t="s">
        <v>82</v>
      </c>
      <c r="F150" s="28">
        <v>43199</v>
      </c>
      <c r="G150" s="29">
        <v>56800</v>
      </c>
      <c r="H150" s="29">
        <v>0</v>
      </c>
      <c r="I150" s="29">
        <f t="shared" si="1"/>
        <v>56.8</v>
      </c>
      <c r="J150" s="29"/>
      <c r="K150" s="30">
        <f>56800/1000</f>
        <v>56.8</v>
      </c>
      <c r="L150" s="7"/>
    </row>
    <row r="151" spans="1:12" ht="31.5" x14ac:dyDescent="0.25">
      <c r="A151" s="53" t="s">
        <v>361</v>
      </c>
      <c r="B151" s="54" t="s">
        <v>44</v>
      </c>
      <c r="C151" s="26" t="s">
        <v>153</v>
      </c>
      <c r="D151" s="26" t="s">
        <v>142</v>
      </c>
      <c r="E151" s="26" t="s">
        <v>82</v>
      </c>
      <c r="F151" s="28">
        <v>43256</v>
      </c>
      <c r="G151" s="29">
        <v>99400</v>
      </c>
      <c r="H151" s="29">
        <v>0</v>
      </c>
      <c r="I151" s="29">
        <f t="shared" si="1"/>
        <v>99.4</v>
      </c>
      <c r="J151" s="29"/>
      <c r="K151" s="30">
        <f>99400/1000</f>
        <v>99.4</v>
      </c>
      <c r="L151" s="7"/>
    </row>
    <row r="152" spans="1:12" ht="31.5" x14ac:dyDescent="0.25">
      <c r="A152" s="53"/>
      <c r="B152" s="54"/>
      <c r="C152" s="26" t="s">
        <v>154</v>
      </c>
      <c r="D152" s="26" t="s">
        <v>142</v>
      </c>
      <c r="E152" s="26" t="s">
        <v>82</v>
      </c>
      <c r="F152" s="28">
        <v>43256</v>
      </c>
      <c r="G152" s="29">
        <v>14200</v>
      </c>
      <c r="H152" s="29">
        <v>0</v>
      </c>
      <c r="I152" s="29">
        <f>K152</f>
        <v>14.2</v>
      </c>
      <c r="J152" s="29"/>
      <c r="K152" s="30">
        <f>14200/1000</f>
        <v>14.2</v>
      </c>
      <c r="L152" s="7"/>
    </row>
  </sheetData>
  <mergeCells count="78">
    <mergeCell ref="A140:A141"/>
    <mergeCell ref="B140:B141"/>
    <mergeCell ref="A142:A143"/>
    <mergeCell ref="B142:B143"/>
    <mergeCell ref="B95:B96"/>
    <mergeCell ref="B62:B63"/>
    <mergeCell ref="A83:A86"/>
    <mergeCell ref="A95:A96"/>
    <mergeCell ref="A21:A23"/>
    <mergeCell ref="B21:B23"/>
    <mergeCell ref="A28:A60"/>
    <mergeCell ref="B28:B60"/>
    <mergeCell ref="A79:A80"/>
    <mergeCell ref="B79:B80"/>
    <mergeCell ref="B65:B75"/>
    <mergeCell ref="A62:A63"/>
    <mergeCell ref="A65:A75"/>
    <mergeCell ref="G1:G2"/>
    <mergeCell ref="H1:H2"/>
    <mergeCell ref="I1:K1"/>
    <mergeCell ref="A1:A2"/>
    <mergeCell ref="B1:B2"/>
    <mergeCell ref="C1:C2"/>
    <mergeCell ref="D1:D2"/>
    <mergeCell ref="E1:E2"/>
    <mergeCell ref="F1:F2"/>
    <mergeCell ref="C68:C69"/>
    <mergeCell ref="D68:D69"/>
    <mergeCell ref="C70:C72"/>
    <mergeCell ref="D70:D72"/>
    <mergeCell ref="A115:A116"/>
    <mergeCell ref="B115:B116"/>
    <mergeCell ref="B100:B101"/>
    <mergeCell ref="A102:A104"/>
    <mergeCell ref="B102:B104"/>
    <mergeCell ref="A105:A106"/>
    <mergeCell ref="B105:B106"/>
    <mergeCell ref="A81:A82"/>
    <mergeCell ref="B81:B82"/>
    <mergeCell ref="A93:A94"/>
    <mergeCell ref="B93:B94"/>
    <mergeCell ref="A100:A101"/>
    <mergeCell ref="L70:L72"/>
    <mergeCell ref="A76:A78"/>
    <mergeCell ref="B76:B78"/>
    <mergeCell ref="A87:A91"/>
    <mergeCell ref="B87:B91"/>
    <mergeCell ref="E70:E72"/>
    <mergeCell ref="F70:F72"/>
    <mergeCell ref="G70:G72"/>
    <mergeCell ref="H70:H72"/>
    <mergeCell ref="I70:I72"/>
    <mergeCell ref="K70:K72"/>
    <mergeCell ref="B83:B86"/>
    <mergeCell ref="E117:E119"/>
    <mergeCell ref="K115:K116"/>
    <mergeCell ref="I115:I116"/>
    <mergeCell ref="G117:G119"/>
    <mergeCell ref="H117:H119"/>
    <mergeCell ref="I117:I119"/>
    <mergeCell ref="J117:J119"/>
    <mergeCell ref="K117:K119"/>
    <mergeCell ref="A151:A152"/>
    <mergeCell ref="B151:B152"/>
    <mergeCell ref="B144:B145"/>
    <mergeCell ref="C117:C119"/>
    <mergeCell ref="D117:D119"/>
    <mergeCell ref="A117:A119"/>
    <mergeCell ref="B117:B119"/>
    <mergeCell ref="A131:A133"/>
    <mergeCell ref="B131:B133"/>
    <mergeCell ref="A121:A122"/>
    <mergeCell ref="B121:B122"/>
    <mergeCell ref="B126:B127"/>
    <mergeCell ref="A126:A127"/>
    <mergeCell ref="A144:A145"/>
    <mergeCell ref="A134:A135"/>
    <mergeCell ref="B134:B13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2019-03-22T09:21:41Z</cp:lastPrinted>
  <dcterms:created xsi:type="dcterms:W3CDTF">2018-07-30T08:01:14Z</dcterms:created>
  <dcterms:modified xsi:type="dcterms:W3CDTF">2019-03-22T09:21:43Z</dcterms:modified>
</cp:coreProperties>
</file>